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4"/>
  </bookViews>
  <sheets>
    <sheet name="งบแสดงฐานะการเงิน" sheetId="1" r:id="rId1"/>
    <sheet name="งบกำไรขาดทุน" sheetId="2" r:id="rId2"/>
    <sheet name="งบกระแสเงินสด" sheetId="3" r:id="rId3"/>
    <sheet name="หมายเหตุ(1)" sheetId="4" r:id="rId4"/>
    <sheet name="หมายเหตุ(2)ต่อหน้า 4" sheetId="5" r:id="rId5"/>
  </sheets>
  <definedNames>
    <definedName name="_xlnm.Print_Area" localSheetId="1">'งบกำไรขาดทุน'!$A$1:$K$86</definedName>
    <definedName name="_xlnm.Print_Area" localSheetId="3">'หมายเหตุ(1)'!$A$1:$J$269</definedName>
  </definedNames>
  <calcPr fullCalcOnLoad="1"/>
</workbook>
</file>

<file path=xl/sharedStrings.xml><?xml version="1.0" encoding="utf-8"?>
<sst xmlns="http://schemas.openxmlformats.org/spreadsheetml/2006/main" count="792" uniqueCount="557">
  <si>
    <t>หมายเหตุ</t>
  </si>
  <si>
    <t>บาท</t>
  </si>
  <si>
    <t>สินทรัพย์</t>
  </si>
  <si>
    <t>เงินสดและเงินฝากธนาคาร</t>
  </si>
  <si>
    <t>ระยะสั้น</t>
  </si>
  <si>
    <t>ระยะยาว</t>
  </si>
  <si>
    <t>หนี้สินและทุนของสหกรณ์</t>
  </si>
  <si>
    <t>เงินรับฝาก</t>
  </si>
  <si>
    <t>ทุนเรือนหุ้น (มูลค่าหุ้นละ 10.00 บาท)</t>
  </si>
  <si>
    <t xml:space="preserve">     หุ้นที่ชำระเต็มมูลค่าแล้ว</t>
  </si>
  <si>
    <t>ทุนสำรอง</t>
  </si>
  <si>
    <t>ทุนสะสมตามข้อบังคับ ระเบียบและอื่น ๆ</t>
  </si>
  <si>
    <t>กำไรสุทธิประจำปี</t>
  </si>
  <si>
    <t>หมายเหตุประกอบงบการเงินเป็นส่วนหนึ่งของงบการเงินนี้</t>
  </si>
  <si>
    <t>ประธานกรรมการ</t>
  </si>
  <si>
    <t>เลขานุการ</t>
  </si>
  <si>
    <t>งบกำไรขาดทุน</t>
  </si>
  <si>
    <t>%</t>
  </si>
  <si>
    <t>เงินกู้ยืมระยะสั้น</t>
  </si>
  <si>
    <t>บวก</t>
  </si>
  <si>
    <t>ค่าธรรมเนียมแรกเข้า</t>
  </si>
  <si>
    <t>รายได้อื่น</t>
  </si>
  <si>
    <t>หัก</t>
  </si>
  <si>
    <t>ค่าใช้จ่ายในการดำเนินงาน</t>
  </si>
  <si>
    <t>ค่าใช้จ่ายเกี่ยวกับเจ้าหน้าที่</t>
  </si>
  <si>
    <t>เงินเดือน</t>
  </si>
  <si>
    <t>บำเหน็จเจ้าหน้าที่</t>
  </si>
  <si>
    <t>งบกระแสเงินสด</t>
  </si>
  <si>
    <t>กระแสเงินสดจากกิจกรรมดำเนินงาน</t>
  </si>
  <si>
    <t>กำไรสุทธิ</t>
  </si>
  <si>
    <t>รายการปรับปรุงเพื่อกระทบยอดกำไรสุทธิเป็นเงินสดสุทธิ</t>
  </si>
  <si>
    <t>จากกิจกรรมดำเนินงาน</t>
  </si>
  <si>
    <t>หนี้สงสัยจะสูญ</t>
  </si>
  <si>
    <t>กระแสเงินสดจากกิจกรรมลงทุน</t>
  </si>
  <si>
    <t>กระแสเงินสดจากกิจกรรมจัดหาเงิน</t>
  </si>
  <si>
    <t>เงินสดจ่ายค่าบำรุงสันนิบาตสหกรณ์ฯ</t>
  </si>
  <si>
    <t>เงินสดสุทธิเพิ่มขึ้น (ลดลง)</t>
  </si>
  <si>
    <t>เงินสด ณ วันต้นปี</t>
  </si>
  <si>
    <t>เงินสด ณ วันสิ้นปี</t>
  </si>
  <si>
    <t>ค่าเสื่อมราคา</t>
  </si>
  <si>
    <t>ค่าใช้จ่ายเกี่ยวกับสมาชิก</t>
  </si>
  <si>
    <t>ค่ารับรอง</t>
  </si>
  <si>
    <t>ค่าเครื่องเขียนแบบพิมพ์</t>
  </si>
  <si>
    <t>ค่าใช้จ่ายประชุมใหญ่</t>
  </si>
  <si>
    <t>หมายเหตุประกอบงบการเงิน</t>
  </si>
  <si>
    <t>1.</t>
  </si>
  <si>
    <t>สรุปนโยบายการบัญชีที่สำคัญ</t>
  </si>
  <si>
    <t>2.</t>
  </si>
  <si>
    <t>เงินฝากธนาคาร</t>
  </si>
  <si>
    <t xml:space="preserve">          กระแสรายวัน</t>
  </si>
  <si>
    <t xml:space="preserve">          ออมทรัพย์</t>
  </si>
  <si>
    <t>3.</t>
  </si>
  <si>
    <t>เงินลงทุนที่ไม่อยู่ในความต้องการของตลาด</t>
  </si>
  <si>
    <t xml:space="preserve">                              รวม</t>
  </si>
  <si>
    <t>เงินลงทุนระยะยาว</t>
  </si>
  <si>
    <t>4.</t>
  </si>
  <si>
    <t>เครื่องใช้สำนักงาน</t>
  </si>
  <si>
    <t>6.</t>
  </si>
  <si>
    <t>7.</t>
  </si>
  <si>
    <t>สหกรณ์ออมทรัพย์สาธารณสุขราชบุรี  จำกัด</t>
  </si>
  <si>
    <t>ค่าธรรมเนียมการสอบบัญชี</t>
  </si>
  <si>
    <t xml:space="preserve">                              รวมเงินลงทุนระยะยาว</t>
  </si>
  <si>
    <t>วัสดุคงเหลือ</t>
  </si>
  <si>
    <t>สำรองบำเหน็จเจ้าหน้าที่</t>
  </si>
  <si>
    <t>ทุนสาธารณประโยชน์</t>
  </si>
  <si>
    <t>ทุนรักษาระดับอัตราเงินปันผล</t>
  </si>
  <si>
    <t>ทุนสะสมเพื่อขยายงาน</t>
  </si>
  <si>
    <t>เงินสดจ่ายซื้อเครื่องใช้สำนักงาน</t>
  </si>
  <si>
    <t>เงินสดจ่ายเงินปันผล</t>
  </si>
  <si>
    <t>เงินสดจ่ายเงินเฉลี่ยคืน</t>
  </si>
  <si>
    <t>เงินสดจ่ายทุนสาธารณประโยชน์</t>
  </si>
  <si>
    <t>ทุนของสหกรณ์</t>
  </si>
  <si>
    <t>ค่าสวัสดิการเจ้าหน้าที่</t>
  </si>
  <si>
    <t>ในสินทรัพย์และหนี้สินดำเนินงาน</t>
  </si>
  <si>
    <t>กำไรจากการดำเนินงานก่อนการเปลี่ยนแปลง</t>
  </si>
  <si>
    <t>ราคาทุน</t>
  </si>
  <si>
    <t>เงินสดจ่ายโบนัสกรรมการและเจ้าหน้าที่</t>
  </si>
  <si>
    <t>ค่าใช้จ่ายทั่วไป</t>
  </si>
  <si>
    <t>เงินสมทบกองทุนทดแทนและประกันสังคม</t>
  </si>
  <si>
    <t>เงินสนับสนุนกิจการ สสจ.ราชบุรี</t>
  </si>
  <si>
    <t>ค่าเบี้ยประชุมกรรมการ</t>
  </si>
  <si>
    <t>เงินให้กู้ยืม  - ปกติ</t>
  </si>
  <si>
    <t>เงินสด</t>
  </si>
  <si>
    <t>รวม</t>
  </si>
  <si>
    <t>สินทรัพย์หมุนเวียน</t>
  </si>
  <si>
    <t>รวมสินทรัพย์หมุนเวียน</t>
  </si>
  <si>
    <t>สินทรัพย์ไม่หมุนเวียน</t>
  </si>
  <si>
    <t>เครื่องใช้สำนักงาน - สุทธิ</t>
  </si>
  <si>
    <t>รวมสินทรัพย์ไม่หมุนเวียน</t>
  </si>
  <si>
    <t>รวมสินทรัพย์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</si>
  <si>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</si>
  <si>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</si>
  <si>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</si>
  <si>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</si>
  <si>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</si>
  <si>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 xml:space="preserve">                    รวมทุนของสหกรณ์</t>
  </si>
  <si>
    <t xml:space="preserve">                    รวมหนี้สินและทุนของสหกรณ์</t>
  </si>
  <si>
    <t>ค่าดูแลรักษาระบบงานคอมพิวเตอร์</t>
  </si>
  <si>
    <t>ค่าตอบแทนทำงานนอกเวลา</t>
  </si>
  <si>
    <t>ค่าพัฒนาโปรแกรมคอมพิวเตอร์</t>
  </si>
  <si>
    <t>8.</t>
  </si>
  <si>
    <t>ตั๋วสัญญาใช้เงิน</t>
  </si>
  <si>
    <t>อัตราดอกเบี้ย</t>
  </si>
  <si>
    <t>10.</t>
  </si>
  <si>
    <t xml:space="preserve">                  รวม</t>
  </si>
  <si>
    <t>11.</t>
  </si>
  <si>
    <t>9.</t>
  </si>
  <si>
    <t>เงินรอจ่ายคืน</t>
  </si>
  <si>
    <t>สินทรัพย์หมุนเวียนอื่น</t>
  </si>
  <si>
    <t>หนี้สินหมุนเวียนอื่น</t>
  </si>
  <si>
    <t>12.</t>
  </si>
  <si>
    <t>กองทุนช่วยเหลือผู้ค้ำประกัน</t>
  </si>
  <si>
    <t>เงินสดจ่ายกองทุนสงเคราะห์สมาชิกผู้ถึงแก่กรรม</t>
  </si>
  <si>
    <t>ดอกเบี้ยเงินให้กู้ค้างรับ</t>
  </si>
  <si>
    <t>ดอกเบี้ยเงินฝากธนาคารค้างรับ</t>
  </si>
  <si>
    <t>ดอกเบี้ยตั๋วสัญญาใช้เงินค้างจ่าย</t>
  </si>
  <si>
    <t>ค่าปรับส่งเงินล่าช้า</t>
  </si>
  <si>
    <t>รายได้ประมูลร้านค้า</t>
  </si>
  <si>
    <t>ค่าใช้จ่ายดำเนินงานอื่น</t>
  </si>
  <si>
    <t>ค่าสวัสดิการสมาชิก(หุ้นวันเกิด)</t>
  </si>
  <si>
    <t>ค่าใช้จ่ายสมาชิกผู้ถึงแก่กรรม</t>
  </si>
  <si>
    <t>ค่าตอบแทนผู้เข้าร่วมประชุม</t>
  </si>
  <si>
    <t>ดอกเบี้ยเงินรับฝากสหกรณ์อื่นค้างจ่าย</t>
  </si>
  <si>
    <t>งบแสดงฐานะการเงิน</t>
  </si>
  <si>
    <t>กำไร(ขาดทุน)จากเงินลงทุนที่ยังไม่เกิดขึ้น</t>
  </si>
  <si>
    <t>ลงชื่อ</t>
  </si>
  <si>
    <t>รายได้ดอกเบี้ยและผลตอบแทนจากเงินลงทุน</t>
  </si>
  <si>
    <t>ดอกเบี้ยรับเงินให้กู้</t>
  </si>
  <si>
    <t>ดอกเบี้ยรับเงินฝาก</t>
  </si>
  <si>
    <t>ผลตอบแทนจากเงินลงทุน</t>
  </si>
  <si>
    <t>รวมรายได้ดอกเบี้ยและผลตอบแทนจากเงินลงทุน</t>
  </si>
  <si>
    <t>ดอกเบี้ยจ่ายเงินรับฝาก</t>
  </si>
  <si>
    <t>ดอกเบี้ยจ่ายเงินกู้ยืมระยะสั้น</t>
  </si>
  <si>
    <t>รวมค่าใช้จ่ายดอกเบี้ยและเงินลงทุน</t>
  </si>
  <si>
    <t>รายได้ดอกเบี้ยและผลตอบแทนจากเงินลงทุนสุทธิ</t>
  </si>
  <si>
    <t>รวมรายได้อื่น</t>
  </si>
  <si>
    <t>ค่าใช้จ่ายเกี่ยวกับที่ดิน อาคารละอุปกรณ์</t>
  </si>
  <si>
    <t>รวมทั้งสิ้น</t>
  </si>
  <si>
    <t>เงินลงทุนที่อยู่ในความต้องการของตลาด</t>
  </si>
  <si>
    <t>มูลค่ายุติธรรม</t>
  </si>
  <si>
    <t xml:space="preserve">                               รวม</t>
  </si>
  <si>
    <t>เงินรับฝาก-สมาชิก</t>
  </si>
  <si>
    <t>เงินรับฝาก-สหกรณ์อื่น</t>
  </si>
  <si>
    <t>ค่าวัสดุสำนักงานใช้ไป</t>
  </si>
  <si>
    <t xml:space="preserve">สินทรัพย์ดำเนินงาน </t>
  </si>
  <si>
    <t>เงินสดจ่ายลูกหนี้เงินกู้ฉุกเฉิน</t>
  </si>
  <si>
    <t>เงินสดรับจากลูกหนี้ฉุกเฉิน</t>
  </si>
  <si>
    <t>เงินสดจ่ายลูกหนี้เงินกู้สามัญ</t>
  </si>
  <si>
    <t>เงินสดรับจากลูกหนี้สามัญ</t>
  </si>
  <si>
    <t>เงินสดจ่ายซื้อวัสดุสำนักงาน</t>
  </si>
  <si>
    <t>เงินสดจ่ายดอกเบี้ยตั๋วสัญญาใช้เงินค้างจ่าย</t>
  </si>
  <si>
    <t>เงินสดจ่ายดอกเบี้ยเงินรับฝากสหกรณ์อื่นค้างจ่าย</t>
  </si>
  <si>
    <t>เงินสดสุทธิได้มาจาก (ใช้ไปใน) จากกิจกรรมดำเนินงาน</t>
  </si>
  <si>
    <t>เงินสดรับตั๋วสัญญาใช้เงิน</t>
  </si>
  <si>
    <t>เงินสดจ่ายชำระหนี้ตั๋วสัญญาใช้เงิน</t>
  </si>
  <si>
    <t>เงินสดรับจากเงินรับฝาก</t>
  </si>
  <si>
    <t>เงินสดจ่ายคืนเงินรับฝาก</t>
  </si>
  <si>
    <t>เงินสดรับจากทุนเรือนหุ้น</t>
  </si>
  <si>
    <t>เงินสดจ่ายคืนทุนเรือนหุ้น</t>
  </si>
  <si>
    <t>เงินสดสุทธิได้มาจาก (ใช้ไปใน) จากกิจกรรมจัดหาเงิน</t>
  </si>
  <si>
    <t>ค่าสาธารณูปโภค</t>
  </si>
  <si>
    <t>วันที่ออกใบหุ้นกู้</t>
  </si>
  <si>
    <t>จำนวนหน่วยหุ้นกู้</t>
  </si>
  <si>
    <t>จำนวนเงิน(บาท)</t>
  </si>
  <si>
    <t>22 ส.ค.57</t>
  </si>
  <si>
    <t>ค่าใช้จ่ายดอกเบี้ยและเงินลงทุน</t>
  </si>
  <si>
    <t>เงินสดรับจากดอกเบี้ยเงินฝากธนาคารค้างรับ</t>
  </si>
  <si>
    <t xml:space="preserve">หนี้สินดำเนินงาน </t>
  </si>
  <si>
    <t xml:space="preserve">     หุ้นชุมนุมสหกรณ์ออมทรัพย์แห่งประเทศไทย จำกัด</t>
  </si>
  <si>
    <t xml:space="preserve">     หุ้นชุมนุมสหกรณ์จังหวัดราชบุรี จำกัด</t>
  </si>
  <si>
    <t xml:space="preserve">     หุ้นชุมนุมสหกรณ์ออมทรัพย์สาธารณสุขไทย จำกัด</t>
  </si>
  <si>
    <t xml:space="preserve">     เงินรับฝากออมทรัพย์</t>
  </si>
  <si>
    <t xml:space="preserve">     เงินรับฝากออมทรัพย์พิเศษ</t>
  </si>
  <si>
    <t xml:space="preserve">                                   รวมเงินรับฝาก</t>
  </si>
  <si>
    <t>ยอดยกมาต้นงวด</t>
  </si>
  <si>
    <t>การเปลี่ยนแปลงในระหว่างงวด</t>
  </si>
  <si>
    <t>ยอดคงเหลือปลายงวด</t>
  </si>
  <si>
    <t xml:space="preserve">    หุ้นกู้บมจ.เจริญโภคภัณฑ์อาหาร </t>
  </si>
  <si>
    <t>29 ก.ค.58</t>
  </si>
  <si>
    <t>ดอกเบี้ยหุ้นกู้ค้างรับ</t>
  </si>
  <si>
    <t>ค่าตอบแทนผู้ประสานงาน</t>
  </si>
  <si>
    <t>เงินสดจ่ายลูกหนี้เงินยืมทดรอง</t>
  </si>
  <si>
    <t>เงินสดรับจากลูกหนี้เงินยืมทดรอง</t>
  </si>
  <si>
    <t>เงินสดรับจากลูกหนี้ตัวแทน</t>
  </si>
  <si>
    <t>เงินสดจ่ายเงินรอจ่ายคืน</t>
  </si>
  <si>
    <t xml:space="preserve">            รวมเงินกู้ยืม</t>
  </si>
  <si>
    <t>เงินสดจ่ายลูกหนี้ตัวแทน</t>
  </si>
  <si>
    <t>เงินสดรับจากดอกเบี้ยหุ้นกู้ค้างรับ</t>
  </si>
  <si>
    <t xml:space="preserve">    หุ้นกู้บมจ.อินโดรามา เวนเจอร์ส</t>
  </si>
  <si>
    <t xml:space="preserve">    หุ้นกู้บมจ.เบอร์ลี่ ยุคเกอร์</t>
  </si>
  <si>
    <t>20 ต.ค.59</t>
  </si>
  <si>
    <t xml:space="preserve">     เงินรับฝากออมทรัพย์(สมาคม)</t>
  </si>
  <si>
    <t>ค่าใช้จ่ายในการติดตามลูกหนี้</t>
  </si>
  <si>
    <t>ค่าธรรมเนียมธนาคาร</t>
  </si>
  <si>
    <t>ค่าถ่ายเอกสารสำนักงาน</t>
  </si>
  <si>
    <t>เงินสดรับจากดอกเบี้ยเงินให้กู้ค้างรับ</t>
  </si>
  <si>
    <t>เงินสดรับจากเงินรอจ่ายคืน</t>
  </si>
  <si>
    <t>เงินสดรับจากเงินรอตรวจสอบ</t>
  </si>
  <si>
    <t>เงินสดจ่ายเงินรอตรวจสอบ</t>
  </si>
  <si>
    <t>ปี พ.ศ.2570  ประเภทไม่ด้อยสิทธิ  จำนวน 1 ฉบับ ดังนี้</t>
  </si>
  <si>
    <t>4 พ.ค.60</t>
  </si>
  <si>
    <t>ค่าลงทะเบียนส่งเอกสารสำนักงาน</t>
  </si>
  <si>
    <t>ค่าตอบแทนผู้ช่วยงานจัดเลี้ยงประชุม</t>
  </si>
  <si>
    <t>ค่าของที่ระลึก</t>
  </si>
  <si>
    <t>ค่าพวงหรีด</t>
  </si>
  <si>
    <t>เงินสดรับจากดอกเบี้ยเงินกู้รับล่วงหน้า</t>
  </si>
  <si>
    <t>เงินสดจ่ายดอกเบี้ยเงินกู้รับล่วงหน้า</t>
  </si>
  <si>
    <t>หนี้สงสัยจะสูญ - ลูกหนี้ขาดสมาชิกภาพ</t>
  </si>
  <si>
    <t>วันที่ออกตั๋ว</t>
  </si>
  <si>
    <t>วันครบกำหนด</t>
  </si>
  <si>
    <t xml:space="preserve">                บริษัท สหประกันชีวิต จำกัด(มหาชน) ไม่ได้เข้าจดทะเบียนในตลาดหลักทรัพย์แห่งประเทศไทย</t>
  </si>
  <si>
    <t xml:space="preserve">            เครื่องใช้สำนักงาน - สุทธิ</t>
  </si>
  <si>
    <t>18 มี.ค.59</t>
  </si>
  <si>
    <t>15 พ.ย.61</t>
  </si>
  <si>
    <t>8 มิ.ย.61</t>
  </si>
  <si>
    <t>ปี พ.ศ.2571  ประเภทไม่ด้อยสิทธิ  จำนวน 1 ฉบับ ดังนี้</t>
  </si>
  <si>
    <t>19 ก.ย.61</t>
  </si>
  <si>
    <t xml:space="preserve">    หุ้นกู้บมจ.ไทยเบฟเวอเรจ</t>
  </si>
  <si>
    <t>เงินฝากประจำ</t>
  </si>
  <si>
    <t xml:space="preserve">      ชุมนุมสหกรณ์ออมทรัพย์สาธารณสุขไทย จำกัด</t>
  </si>
  <si>
    <t>ดอกเบี้ยเงินฝากสหกรณ์อื่นค้างรับ</t>
  </si>
  <si>
    <t xml:space="preserve">     เงินรับฝากออมทรัพย์พิเศษ - โครงการรับปี 2562</t>
  </si>
  <si>
    <t>เงินฝากสหกรณ์อื่น</t>
  </si>
  <si>
    <t xml:space="preserve">เงินให้กู้ยืมระยะยาว </t>
  </si>
  <si>
    <t>ดอกเบี้ยรับลูกหนี้ขาดสมาชิกภาพ</t>
  </si>
  <si>
    <t>ผลขาดทุนจากการปรับมูลค่าหุ้นสหกรณ์</t>
  </si>
  <si>
    <t>เงินสดรับจากลูกหนี้ขาดสมาชิกภาพ</t>
  </si>
  <si>
    <t>เงินให้กู้ยืมระยะสั้น - สุทธิ</t>
  </si>
  <si>
    <t>ดอกเบี้ยรับหุ้นกู้</t>
  </si>
  <si>
    <t>ค่าธรรมเนียมบริการ KTB</t>
  </si>
  <si>
    <t>40,000  หน่วย</t>
  </si>
  <si>
    <t>ค่าซ่อมแซมและปรับปรุงครุภัณฑ์</t>
  </si>
  <si>
    <t>ค่าปรับปรุงซ่อมแซมสำนักงาน</t>
  </si>
  <si>
    <t>18 ม.ค.62</t>
  </si>
  <si>
    <t>1 มี.ค.62</t>
  </si>
  <si>
    <t>29 มี.ค.62</t>
  </si>
  <si>
    <t>30 พ.ค.62</t>
  </si>
  <si>
    <t>2 ธ.ค.62</t>
  </si>
  <si>
    <t xml:space="preserve">                สหกรณ์ลงทุนในหุ้นกู้บริษัท การบินไทย จำกัด(มหาชน) ครั้งที่ 1/2560 ชุดที่ 4  ครบกำหนดไถ่ถอน </t>
  </si>
  <si>
    <t xml:space="preserve">    หุ้นกู้บมจ.ไมเนอร์อินเตอร์เนชั่นแนล</t>
  </si>
  <si>
    <t xml:space="preserve">    หุ้นกู้บมจ.ซีพีเอฟ(ประเทศไทย)</t>
  </si>
  <si>
    <t>เงินสดจ่ายซื้อหุ้นกู้</t>
  </si>
  <si>
    <t>เงินสดรับจากดอกเบี้ยเงินฝากสหกรณ์อื่นค้างรับ</t>
  </si>
  <si>
    <t xml:space="preserve">     หุ้นบริษัทสหประกันชีวิต จำกัด (มหาชน)</t>
  </si>
  <si>
    <t xml:space="preserve">      ชุมนุมสหกรณ์ออมทรัพย์แห่งประเทศไทย จำกัด</t>
  </si>
  <si>
    <t xml:space="preserve">    หุ้นกู้บมจ.บี ที เอส กรุ๊ปโฮดิ้งส์ </t>
  </si>
  <si>
    <t xml:space="preserve">    หุ้นกู้บมจ.เอ็ชเอ็มซี โปลีเมอส์</t>
  </si>
  <si>
    <t xml:space="preserve">  1.        393500001206/00000114</t>
  </si>
  <si>
    <t>30,000  หน่วย</t>
  </si>
  <si>
    <t>27 พ.ย.63</t>
  </si>
  <si>
    <t>2 มิ.ย.63</t>
  </si>
  <si>
    <t xml:space="preserve">  1.      0000000145/00000000000145</t>
  </si>
  <si>
    <t>30 มี.ค.63</t>
  </si>
  <si>
    <t xml:space="preserve">                สหกรณ์ลงทุนในหุ้นกู้บริษัท การบินไทย จำกัด(มหาชน) ครั้งที่ 1/2561 ชุดที่ 3  ครบกำหนดไถ่ถอน </t>
  </si>
  <si>
    <t>6 พ.ย.63</t>
  </si>
  <si>
    <t>19 พ.ย.63</t>
  </si>
  <si>
    <t>เงินรับฝาก-อื่น</t>
  </si>
  <si>
    <t xml:space="preserve">                  รวมเงินรับฝาก - อื่น</t>
  </si>
  <si>
    <t xml:space="preserve">                  รวมเงินรับฝาก -สหกรณ์อื่น</t>
  </si>
  <si>
    <t xml:space="preserve">                  รวมเงินรับฝาก - สมาชิก</t>
  </si>
  <si>
    <t>สหกรณ์จะต้องออกตั๋วสัญญาใช้เงินให้กับธนาคาร  ณ  วันสิ้นงวดบัญชีตั๋วสัญญาใช้เงินที่ยังไม่ถึงกำหนดชำระ ดังนี้</t>
  </si>
  <si>
    <t>ขาดทุนจากการปรับมูลค่าหุ้น</t>
  </si>
  <si>
    <t>ส่วนเกินมูลค่าหุ้นบริษัท การบินไทย จำกัด(มหาชน)</t>
  </si>
  <si>
    <t>เงินสดรับจากภาษี หัก ณ  ที่จ่ายรอนำส่ง</t>
  </si>
  <si>
    <t>เงินสดจ่ายภาษี หัก ณ ที่จ่ายรอนำส่ง</t>
  </si>
  <si>
    <t>ตัดจ่ายส่วนเกินทุน</t>
  </si>
  <si>
    <t>ส่วนเกินมูลค่าหุ้นกู้บริษัท การบินไทย จำกัด (มหาชน) ตัดจ่าย</t>
  </si>
  <si>
    <t>เงินสดสุทธิได้มาจาก (ใช้ไปใน) จากกิจกรรมลงทุน</t>
  </si>
  <si>
    <t>หุ้นกู้บมจ.การบินไทยครั้งที่ 1/2560 ชุดที่ 4</t>
  </si>
  <si>
    <t>หุ้นกู้บมจ.การบินไทยครั้งที่ 1/2561 ชุดที่ 3</t>
  </si>
  <si>
    <t>หุ้นกู้บมจ.การบินไทย</t>
  </si>
  <si>
    <t>รวมหนี้สงสัยจะสูญและหนี้สูญ</t>
  </si>
  <si>
    <t xml:space="preserve">    หุ้นกู้บมจ.ไออาร์พีซี</t>
  </si>
  <si>
    <t xml:space="preserve">    หุ้นกู้บมจ.บ้านปู</t>
  </si>
  <si>
    <t xml:space="preserve">    หุ้นกู้บมจ.บีซีพีจี</t>
  </si>
  <si>
    <t xml:space="preserve">    หุ้นกู้บมจ.ซี เค พาวเวอร์</t>
  </si>
  <si>
    <t>3 พ.ย.64</t>
  </si>
  <si>
    <t>9 ก.ค.64</t>
  </si>
  <si>
    <t>23 ก.ย.64</t>
  </si>
  <si>
    <t>6 ก.ค.64</t>
  </si>
  <si>
    <t>20 พ.ค.64</t>
  </si>
  <si>
    <t>4 ส.ค.64</t>
  </si>
  <si>
    <t>15 ก.ย.64</t>
  </si>
  <si>
    <t>21 ต.ค.64</t>
  </si>
  <si>
    <t>8 พ.ย.64</t>
  </si>
  <si>
    <t xml:space="preserve">    หุ้นกู้บมจ.ระบบขนส่งมวลชนกรุงเทพ</t>
  </si>
  <si>
    <t>ลูกหนี้อื่นอันมีมูลหนี้ที่เกิดจากการให้เงินกู้</t>
  </si>
  <si>
    <t>รวมลูกหนี้อื่นอันมีมูลหนี้ที่เกิดจากการให้เงินกู้ - สุทธิ</t>
  </si>
  <si>
    <t>ค่าสวัสดิการสมาชิก/ทายาทถึงแก่กรรม</t>
  </si>
  <si>
    <t>ค่าตอบแทนผู้ตรวจสอบกิจการ</t>
  </si>
  <si>
    <t xml:space="preserve">ขาดทุนจากการด้อยค่า-หุ้นกู้บริษัท การบินไทย จำกัด (มหาชน) </t>
  </si>
  <si>
    <t xml:space="preserve">     ลูกหนี้เงินกู้ฉุกเฉิน</t>
  </si>
  <si>
    <t xml:space="preserve">     ลูกหนี้เงินกู้สามัญ</t>
  </si>
  <si>
    <t xml:space="preserve">      ลูกหนี้ขาดสมาชิกภาพ</t>
  </si>
  <si>
    <t xml:space="preserve">             ลูกหนี้ขาดสมาชิกภาพ - สุทธิ</t>
  </si>
  <si>
    <t>รายได้โครงการส่งเสริมการจ้างงาน SME</t>
  </si>
  <si>
    <t>รวมค่าใช้จ่ายในการดำเนินงาน</t>
  </si>
  <si>
    <t>ขาดทุนจากการด้อยค่าหุ้นบริษัท การบินไทย จำกัด(มหาชน)</t>
  </si>
  <si>
    <t>13.</t>
  </si>
  <si>
    <t>ปี 2565</t>
  </si>
  <si>
    <t>ชื่อหุ้นกู้</t>
  </si>
  <si>
    <t xml:space="preserve">2. บมจ.เจริญโภคภัณฑ์อาหาร </t>
  </si>
  <si>
    <t>3. บมจ.ซีพีเอฟ(ประเทศไทย)</t>
  </si>
  <si>
    <t>4.บมจ.อินโดรามา เวนเจอร์ส</t>
  </si>
  <si>
    <t>5.บมจ.เบอร์ลี่ ยุคเกอร์</t>
  </si>
  <si>
    <t>6.บมจ.ไทยเบฟเวอเรจ</t>
  </si>
  <si>
    <t>7.บมจ.ไมเนอร์อินเตอร์เนชั่นแนล</t>
  </si>
  <si>
    <t xml:space="preserve">8.บมจ.บี ที เอส กรุ๊ปโฮดิ้งส์ </t>
  </si>
  <si>
    <t>9.บมจ.เอ็ชเอ็มซี โปลีเมอส์</t>
  </si>
  <si>
    <t>10.บมจ.ไออาร์พีซี</t>
  </si>
  <si>
    <t>11.บมจ.บ้านปู</t>
  </si>
  <si>
    <t>12.บมจ.บีซีพีจี</t>
  </si>
  <si>
    <t>13.บมจ.ซี เค พาวเวอร์</t>
  </si>
  <si>
    <t>14.บมจ.ระบบขนส่งมวลชนกรุงเทพ</t>
  </si>
  <si>
    <t>22 ส.ค.65</t>
  </si>
  <si>
    <t xml:space="preserve">    หุ้นกู้บมจ.กัลฟ์ เอ็นเนอร์จี ดีเวลลอปเมนท์</t>
  </si>
  <si>
    <t xml:space="preserve">    หุ้นกู้บมจ.ศรีตรังแอโกรอินดัสทรี</t>
  </si>
  <si>
    <t xml:space="preserve">    หุ้นกู้บมจ.ปตท.สผ.ศูนย์บริหารเงิน</t>
  </si>
  <si>
    <t xml:space="preserve">    หุ้นกู้บมจ.ปตท.</t>
  </si>
  <si>
    <t xml:space="preserve">    หุ้นกู้บมจ.โกลบอล เพาเวอร์วินเนอร์ยี่</t>
  </si>
  <si>
    <t xml:space="preserve">    หุ้นกู้บมจ.เอสซีจี เคมิคอลส์</t>
  </si>
  <si>
    <t xml:space="preserve">    หุ้นกู้บมจ.ไทยออยล์</t>
  </si>
  <si>
    <t xml:space="preserve">20,000  </t>
  </si>
  <si>
    <t>10,000</t>
  </si>
  <si>
    <t xml:space="preserve">40,000  </t>
  </si>
  <si>
    <t xml:space="preserve">50,000  </t>
  </si>
  <si>
    <t xml:space="preserve">10,000  </t>
  </si>
  <si>
    <t xml:space="preserve">25,000  </t>
  </si>
  <si>
    <t xml:space="preserve">5,000  </t>
  </si>
  <si>
    <t xml:space="preserve">20,000 </t>
  </si>
  <si>
    <t xml:space="preserve">5,000 </t>
  </si>
  <si>
    <t xml:space="preserve">30,000  </t>
  </si>
  <si>
    <t xml:space="preserve">15,000  </t>
  </si>
  <si>
    <t xml:space="preserve">35,000  </t>
  </si>
  <si>
    <t>วันที่ครบกำหนด</t>
  </si>
  <si>
    <t>จำนวนหน่วย</t>
  </si>
  <si>
    <t>วันที่ลงทุน</t>
  </si>
  <si>
    <t>18 มี.ค.69</t>
  </si>
  <si>
    <t>18 ม.ค.74</t>
  </si>
  <si>
    <t>22 ส.ค.80</t>
  </si>
  <si>
    <t>29 ก.ค.68</t>
  </si>
  <si>
    <t>15 พ.ย.73</t>
  </si>
  <si>
    <t>30 พ.ค.74</t>
  </si>
  <si>
    <t>23 ก.ย.76</t>
  </si>
  <si>
    <t>20 ต.ค.74</t>
  </si>
  <si>
    <t>4 พ.ค.70</t>
  </si>
  <si>
    <t>8 มิ.ย.73</t>
  </si>
  <si>
    <t>27 พ.ย.73</t>
  </si>
  <si>
    <t>3 พ.ย.75</t>
  </si>
  <si>
    <t>1 เม.ย.65</t>
  </si>
  <si>
    <t>1 เม.ย.75</t>
  </si>
  <si>
    <t>19 ก.ย.71</t>
  </si>
  <si>
    <t>1 มี.ค.72</t>
  </si>
  <si>
    <t>29 มี.ค.74</t>
  </si>
  <si>
    <t>9 ก.ค.68</t>
  </si>
  <si>
    <t>6 พ.ย.73</t>
  </si>
  <si>
    <t>6 ก.ค.74</t>
  </si>
  <si>
    <t>19 พ.ย.73</t>
  </si>
  <si>
    <t>20 พ.ค.79</t>
  </si>
  <si>
    <t>20 พ.ค.65</t>
  </si>
  <si>
    <t>20 พ.ค.77</t>
  </si>
  <si>
    <t>4 ส.ค.77</t>
  </si>
  <si>
    <t>27 ม.ค.65</t>
  </si>
  <si>
    <t>27 ม.ค.77</t>
  </si>
  <si>
    <t xml:space="preserve">90,000  </t>
  </si>
  <si>
    <t>20 ก.ย.65</t>
  </si>
  <si>
    <t>20 ก.ย.75</t>
  </si>
  <si>
    <t>15 ก.ย.76</t>
  </si>
  <si>
    <t>21 ต.ค.74</t>
  </si>
  <si>
    <t>8 พ.ย.74</t>
  </si>
  <si>
    <t>15.บมจ.กัลฟ์ เอ็นเนอร์จี ดีเวลลอปเมนท์</t>
  </si>
  <si>
    <t>24 ก.พ.65</t>
  </si>
  <si>
    <t>24 ก.พ.75</t>
  </si>
  <si>
    <t>16.บมจ.ศรีตรังรังแอโกรอินดัสทรี</t>
  </si>
  <si>
    <t>31 มี.ค.65</t>
  </si>
  <si>
    <t>31 มี.ค.77</t>
  </si>
  <si>
    <t>17.บมจ.ปตท.สผ.ศูนย์บริหารเงิน</t>
  </si>
  <si>
    <t>5 เม.ย.65</t>
  </si>
  <si>
    <t>5 เม.ย.75</t>
  </si>
  <si>
    <t>18.บมจ.ปตท.</t>
  </si>
  <si>
    <t>8 เม.ย.65</t>
  </si>
  <si>
    <t>5 เม.ย.77</t>
  </si>
  <si>
    <t>19.บมจ.โกลบอล เพาเวอร์ชินเนอร์ยี่</t>
  </si>
  <si>
    <t>10 มิ.ย.65</t>
  </si>
  <si>
    <t>10 มิ.ย.80</t>
  </si>
  <si>
    <t>20.บมจ.เอสซีจี เคมิคอลส์</t>
  </si>
  <si>
    <t>8 ก.ย.65</t>
  </si>
  <si>
    <t>8 ก.ย.77</t>
  </si>
  <si>
    <t>21.บมจ.ไทยออยล์</t>
  </si>
  <si>
    <t>11 พ.ย.65</t>
  </si>
  <si>
    <t>11 พ.ย.80</t>
  </si>
  <si>
    <t>5 พ.ค.65</t>
  </si>
  <si>
    <t>5 พ.ค.80</t>
  </si>
  <si>
    <t>9 พ.ย.65</t>
  </si>
  <si>
    <t>9 พ.ย.75</t>
  </si>
  <si>
    <t>ลูกหนี้เงินยืมทดรอง</t>
  </si>
  <si>
    <t>ลูกหนี้ตัวแทน</t>
  </si>
  <si>
    <t>ดอกเบี้ยลูกหนี้ขาดสมาชิกภาพค้างรับ</t>
  </si>
  <si>
    <t>ลูกหนี้ระยะสั้น</t>
  </si>
  <si>
    <t>14.</t>
  </si>
  <si>
    <t>เงินรอตรวจสอบ</t>
  </si>
  <si>
    <t xml:space="preserve">     เงินรับฝากรุ่นเงินออมทวีทรัพย์ ปี 2565</t>
  </si>
  <si>
    <t>ค่าตอบแทนที่ปรึกษา</t>
  </si>
  <si>
    <t>เงินสดจ่ายทุนสะสมเพื่อขยายงาน</t>
  </si>
  <si>
    <t>เงินสดจ่ายกองทุนช่วยเหลือผู้ค้ำประกัน</t>
  </si>
  <si>
    <t>หน้า 2</t>
  </si>
  <si>
    <t>ค่าใช้จ่ายตามแผนงาน/โครงการ</t>
  </si>
  <si>
    <t>ค่าใช้จ่ายในการฝึกอบรม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</si>
  <si>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</si>
  <si>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</si>
  <si>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</t>
  </si>
  <si>
    <t>( นางปาจรีย์    อารีย์รบ)</t>
  </si>
  <si>
    <t>เงินช่วยเหลือเจ้าหน้าที่โครงการส่งเสริมการจ้างงานSME</t>
  </si>
  <si>
    <t>และรายละเอียดเกี่ยวกับแผนฟื้นฟูกิจการที่มีผลกระทบต่อสหกรณ์ เช่น การขยายระยะเวลาไถ่ถอนหุ้นกู้ อัตราดอกเบี้ยหุ้นกู้ใหม่ เป็นต้น</t>
  </si>
  <si>
    <t xml:space="preserve">    หุ้นกู้บมจ.ซีพีออลล์(ประเทศไทย)</t>
  </si>
  <si>
    <t>เมื่อวันที่ 14 กันยายน 2563 และคำสั่งเห็นชอบด้วยแผนฟื้นฟูกิจการของบริษัท การบินไทย จำกัด (มหาชน) เมื่อวันที่ 15 มิถุนายน 2564</t>
  </si>
  <si>
    <t xml:space="preserve">            เงินลงทุนในหุ้นกู้บริษัท การบินไทย จำกัด (มหาชน) ได้มีการเปลี่ยนแปลงตามคำสั่งศาลล้มละลายกลางขอฟื้นฟูกิจการ </t>
  </si>
  <si>
    <t>1. บมจ.ซีพีออลล์(ประเทศไทย)</t>
  </si>
  <si>
    <t>หน้า 3</t>
  </si>
  <si>
    <t>หน้า 4</t>
  </si>
  <si>
    <t>หน้า 5</t>
  </si>
  <si>
    <t>หน้า 6</t>
  </si>
  <si>
    <t>หน้า 7</t>
  </si>
  <si>
    <t>หน้า 8</t>
  </si>
  <si>
    <t>หน้า 9</t>
  </si>
  <si>
    <t>หน้า 10</t>
  </si>
  <si>
    <t>5.</t>
  </si>
  <si>
    <t xml:space="preserve">        ค้างชำระตามระยะเวลาที่กู้ยืม</t>
  </si>
  <si>
    <t xml:space="preserve">        และกลุ่มเกษตรกร พ.ศ.2563 และระเบียบนายทะเบียนสหกรณ์ ว่าด้วยการจัดชั้นคุณภาพลูกหนี้เงินกู้ และการเผื่อ</t>
  </si>
  <si>
    <t xml:space="preserve">       การต่อเติมหรือเพิ่มเติมอาคารหรืออุปกรณ์รายใหญ่ ๆ ถือเป็นราคาทุนของสินทรัพย์</t>
  </si>
  <si>
    <t xml:space="preserve">        ฟื้นฟูกิจการ อยู่ในสภาวการณ์พักชำระหนี้ ซึ่งยังมีความไม่แน่นอนเกี่ยวกับดอกเบี้ยที่จะได้รับจากหุ้นกู้</t>
  </si>
  <si>
    <t>1.1   สหกรณ์บันทึกบัญชีโดยใช้เกณฑ์คงค้าง</t>
  </si>
  <si>
    <t>1.2   สหกรณ์รับรู้รายได้ดอกเบี้ยตามเกณฑ์สัดส่วนของเวลา  ส่วนจำนวนรายได้จะเท่ากับอัตราดอกเบี้ยคูณด้วยจำนวนเงินต้นที่</t>
  </si>
  <si>
    <t>1.3   สหกรณ์ตั้งค่าเผื่อหนี้สงสัยจะสูญตามหลักเกณฑ์ที่กำหนดไว้ในระเบียบนายทะเบียนสหกรณ์ ว่าด้วยการบัญชีของสหกรณ์</t>
  </si>
  <si>
    <t>1.5   สหกรณ์ตีราคาวัสดุคงเหลือ/ของใช้สิ้นเปลืองตามราคาทุน</t>
  </si>
  <si>
    <t xml:space="preserve">1.6   ค่าเสื่อมราคาอุปกรณ์ คำนวณโดยวิธีเส้นตรงในอัตราที่นายทะเบียนสหกรณ์กำหนด </t>
  </si>
  <si>
    <t>1.7   ค่าซ่อมบำรุง ค่าซ่อมแซม รวมทั้งการซื้อมาเปลี่ยนแทนสำหรับสินทรัพย์รายการย่อย ๆ ถือเป็นค่าใช้จ่ายหักจากรายได้</t>
  </si>
  <si>
    <t>1.8   เงินสดในงบกระแสเงินสด หมายถึง เงินสดในมือ เงินฝากธนาคารทุกประเภทและเงินฝากสหกรณ์อื่นทุกประเภท</t>
  </si>
  <si>
    <t>1.9   เงินลงทุนในหุ้นกู้บริษัท การบินไทย จำกัด(มหาชน) เป็นตราสารหนี้ที่จะถือจนครบกำหนด ตีราคาด้วยราคาทุนตัดจำหน่าย</t>
  </si>
  <si>
    <t xml:space="preserve">        หนี้สงสัยจะสูญ พ.ศ.2544</t>
  </si>
  <si>
    <t>1.10  สหกรณ์ทยอยตัดจำหน่ายส่วนเกินมูลค่าหุ้นกู้บริษัท การบินไทย จำกัด(มหาชน) ที่สูงกว่ามูลค่าที่ตราไว้ในหุ้นกู้</t>
  </si>
  <si>
    <t xml:space="preserve">        คงเหลือในอัตราเส้นตรงตามระยะเวลาคงเหลือของหุ้นกู้ที่จะถึงกำหนดชำระเดิม</t>
  </si>
  <si>
    <t>1.11  สหกรณ์ระงับการรับรู้รายได้ดอกเบี้ยรับจากหุ้นกู้บริษัท การบินไทย จำกัด(มหาชน) เนื่องจากบริษัทฯได้เข้าสู่กระบวนการ</t>
  </si>
  <si>
    <r>
      <rPr>
        <u val="single"/>
        <sz val="15"/>
        <rFont val="TH Sarabun New"/>
        <family val="2"/>
      </rPr>
      <t>หุ้นกู้ประเภทไม่ด้อยสิทธิ</t>
    </r>
    <r>
      <rPr>
        <sz val="15"/>
        <rFont val="TH Sarabun New"/>
        <family val="2"/>
      </rPr>
      <t xml:space="preserve">  </t>
    </r>
  </si>
  <si>
    <r>
      <t>เ</t>
    </r>
    <r>
      <rPr>
        <b/>
        <u val="single"/>
        <sz val="15"/>
        <rFont val="TH Sarabun New"/>
        <family val="2"/>
      </rPr>
      <t>งินลงทุนระยะยาว</t>
    </r>
  </si>
  <si>
    <r>
      <rPr>
        <u val="single"/>
        <sz val="15"/>
        <rFont val="TH Sarabun New"/>
        <family val="2"/>
      </rPr>
      <t>หัก</t>
    </r>
    <r>
      <rPr>
        <sz val="15"/>
        <rFont val="TH Sarabun New"/>
        <family val="2"/>
      </rPr>
      <t xml:space="preserve"> ค่าเผื่อการปรับมูลค่าเงินลงทุน</t>
    </r>
  </si>
  <si>
    <r>
      <t xml:space="preserve">  </t>
    </r>
    <r>
      <rPr>
        <u val="single"/>
        <sz val="15"/>
        <color indexed="8"/>
        <rFont val="TH Sarabun New"/>
        <family val="2"/>
      </rPr>
      <t>ที่</t>
    </r>
    <r>
      <rPr>
        <sz val="15"/>
        <color indexed="8"/>
        <rFont val="TH Sarabun New"/>
        <family val="2"/>
      </rPr>
      <t xml:space="preserve">    </t>
    </r>
    <r>
      <rPr>
        <u val="single"/>
        <sz val="15"/>
        <color indexed="8"/>
        <rFont val="TH Sarabun New"/>
        <family val="2"/>
      </rPr>
      <t>เลขทะเบียนผู้ถือหุ้นกู้/เลขที่ใบหุ้นกู้</t>
    </r>
  </si>
  <si>
    <r>
      <rPr>
        <b/>
        <u val="single"/>
        <sz val="15"/>
        <rFont val="TH Sarabun New"/>
        <family val="2"/>
      </rPr>
      <t>เงินสดและเงินฝากธนาคาร</t>
    </r>
    <r>
      <rPr>
        <sz val="15"/>
        <rFont val="TH Sarabun New"/>
        <family val="2"/>
      </rPr>
      <t xml:space="preserve">   ประกอบด้วย</t>
    </r>
  </si>
  <si>
    <r>
      <rPr>
        <b/>
        <u val="single"/>
        <sz val="15"/>
        <rFont val="TH Sarabun New"/>
        <family val="2"/>
      </rPr>
      <t>เงินฝากสหกรณ์อื่น</t>
    </r>
    <r>
      <rPr>
        <sz val="15"/>
        <rFont val="TH Sarabun New"/>
        <family val="2"/>
      </rPr>
      <t xml:space="preserve">   ประกอบด้วย</t>
    </r>
  </si>
  <si>
    <r>
      <rPr>
        <b/>
        <u val="single"/>
        <sz val="15"/>
        <rFont val="TH Sarabun New"/>
        <family val="2"/>
      </rPr>
      <t>เงินลงทุน</t>
    </r>
    <r>
      <rPr>
        <b/>
        <sz val="15"/>
        <rFont val="TH Sarabun New"/>
        <family val="2"/>
      </rPr>
      <t xml:space="preserve">   </t>
    </r>
    <r>
      <rPr>
        <sz val="15"/>
        <rFont val="TH Sarabun New"/>
        <family val="2"/>
      </rPr>
      <t>ประกอบด้วย</t>
    </r>
  </si>
  <si>
    <r>
      <t xml:space="preserve">    </t>
    </r>
    <r>
      <rPr>
        <u val="single"/>
        <sz val="15"/>
        <rFont val="TH Sarabun New"/>
        <family val="2"/>
      </rPr>
      <t>บวก</t>
    </r>
    <r>
      <rPr>
        <sz val="15"/>
        <rFont val="TH Sarabun New"/>
        <family val="2"/>
      </rPr>
      <t xml:space="preserve"> ค่าเผื่อการปรับมูลค่าเงินลงทุน</t>
    </r>
  </si>
  <si>
    <r>
      <t xml:space="preserve">      </t>
    </r>
    <r>
      <rPr>
        <u val="single"/>
        <sz val="15"/>
        <rFont val="TH Sarabun New"/>
        <family val="2"/>
      </rPr>
      <t>หัก</t>
    </r>
    <r>
      <rPr>
        <sz val="15"/>
        <rFont val="TH Sarabun New"/>
        <family val="2"/>
      </rPr>
      <t xml:space="preserve"> ค่าเผื่อการปรับมูลค่าหุ้นชุมนุมสหกรณ์จังหวัดราชบุรี จำกัด</t>
    </r>
  </si>
  <si>
    <r>
      <rPr>
        <b/>
        <u val="single"/>
        <sz val="15"/>
        <rFont val="TH Sarabun New"/>
        <family val="2"/>
      </rPr>
      <t>เงินให้กู้ยืม</t>
    </r>
    <r>
      <rPr>
        <b/>
        <sz val="15"/>
        <rFont val="TH Sarabun New"/>
        <family val="2"/>
      </rPr>
      <t xml:space="preserve">   </t>
    </r>
    <r>
      <rPr>
        <sz val="15"/>
        <rFont val="TH Sarabun New"/>
        <family val="2"/>
      </rPr>
      <t>ประกอบด้วย</t>
    </r>
  </si>
  <si>
    <r>
      <t xml:space="preserve">        </t>
    </r>
    <r>
      <rPr>
        <b/>
        <sz val="15"/>
        <rFont val="TH Sarabun New"/>
        <family val="2"/>
      </rPr>
      <t>รวมเงินให้กู้ยืม - ปกติ</t>
    </r>
  </si>
  <si>
    <r>
      <t xml:space="preserve">      </t>
    </r>
    <r>
      <rPr>
        <u val="single"/>
        <sz val="15"/>
        <rFont val="TH Sarabun New"/>
        <family val="2"/>
      </rPr>
      <t>หัก</t>
    </r>
    <r>
      <rPr>
        <sz val="15"/>
        <rFont val="TH Sarabun New"/>
        <family val="2"/>
      </rPr>
      <t xml:space="preserve">  ค่าเผื่อหนี้สงสัยจะสูญ</t>
    </r>
  </si>
  <si>
    <r>
      <t xml:space="preserve">             </t>
    </r>
    <r>
      <rPr>
        <b/>
        <sz val="15"/>
        <rFont val="TH Sarabun New"/>
        <family val="2"/>
      </rPr>
      <t>เงินให้กู้ยืม - สุทธิ</t>
    </r>
  </si>
  <si>
    <r>
      <rPr>
        <b/>
        <u val="single"/>
        <sz val="15"/>
        <rFont val="TH Sarabun New"/>
        <family val="2"/>
      </rPr>
      <t>ลูกหนี้ระยะสั้น</t>
    </r>
    <r>
      <rPr>
        <sz val="15"/>
        <rFont val="TH Sarabun New"/>
        <family val="2"/>
      </rPr>
      <t xml:space="preserve">  ประกอบด้วย</t>
    </r>
  </si>
  <si>
    <r>
      <rPr>
        <b/>
        <u val="single"/>
        <sz val="15"/>
        <rFont val="TH Sarabun New"/>
        <family val="2"/>
      </rPr>
      <t>ดอกเบี้ยเงินให้กู้ค้างรับ</t>
    </r>
    <r>
      <rPr>
        <sz val="15"/>
        <rFont val="TH Sarabun New"/>
        <family val="2"/>
      </rPr>
      <t xml:space="preserve">  ประกอบด้วย</t>
    </r>
  </si>
  <si>
    <r>
      <rPr>
        <b/>
        <u val="single"/>
        <sz val="15"/>
        <rFont val="TH Sarabun New"/>
        <family val="2"/>
      </rPr>
      <t>สินทรัพย์หมุนเวียนอื่น</t>
    </r>
    <r>
      <rPr>
        <sz val="15"/>
        <rFont val="TH Sarabun New"/>
        <family val="2"/>
      </rPr>
      <t xml:space="preserve">  ประกอบด้วย</t>
    </r>
  </si>
  <si>
    <r>
      <rPr>
        <b/>
        <u val="single"/>
        <sz val="15"/>
        <rFont val="TH Sarabun New"/>
        <family val="2"/>
      </rPr>
      <t>เครื่องใช้สำนักงาน - สุทธิ</t>
    </r>
    <r>
      <rPr>
        <sz val="15"/>
        <rFont val="TH Sarabun New"/>
        <family val="2"/>
      </rPr>
      <t xml:space="preserve">  ประกอบด้วย</t>
    </r>
  </si>
  <si>
    <r>
      <rPr>
        <u val="single"/>
        <sz val="15"/>
        <rFont val="TH Sarabun New"/>
        <family val="2"/>
      </rPr>
      <t>หัก</t>
    </r>
    <r>
      <rPr>
        <sz val="15"/>
        <rFont val="TH Sarabun New"/>
        <family val="2"/>
      </rPr>
      <t xml:space="preserve"> ค่าเสื่อมราคาสะสม</t>
    </r>
  </si>
  <si>
    <r>
      <rPr>
        <b/>
        <u val="single"/>
        <sz val="15"/>
        <rFont val="TH Sarabun New"/>
        <family val="2"/>
      </rPr>
      <t>เงินกู้ยืมระยะสั้น</t>
    </r>
    <r>
      <rPr>
        <sz val="15"/>
        <rFont val="TH Sarabun New"/>
        <family val="2"/>
      </rPr>
      <t xml:space="preserve">  ประกอบด้วย</t>
    </r>
  </si>
  <si>
    <r>
      <t xml:space="preserve">         </t>
    </r>
    <r>
      <rPr>
        <b/>
        <u val="single"/>
        <sz val="14.5"/>
        <rFont val="TH Sarabun New"/>
        <family val="2"/>
      </rPr>
      <t>ที่</t>
    </r>
    <r>
      <rPr>
        <b/>
        <sz val="14.5"/>
        <rFont val="TH Sarabun New"/>
        <family val="2"/>
      </rPr>
      <t xml:space="preserve">                        </t>
    </r>
    <r>
      <rPr>
        <b/>
        <u val="single"/>
        <sz val="14.5"/>
        <rFont val="TH Sarabun New"/>
        <family val="2"/>
      </rPr>
      <t>เลขที่</t>
    </r>
  </si>
  <si>
    <r>
      <rPr>
        <b/>
        <u val="single"/>
        <sz val="15"/>
        <rFont val="TH Sarabun New"/>
        <family val="2"/>
      </rPr>
      <t>เงินรับฝาก</t>
    </r>
    <r>
      <rPr>
        <sz val="15"/>
        <rFont val="TH Sarabun New"/>
        <family val="2"/>
      </rPr>
      <t xml:space="preserve">  ประกอบด้วย</t>
    </r>
  </si>
  <si>
    <r>
      <rPr>
        <b/>
        <u val="single"/>
        <sz val="15"/>
        <rFont val="TH Sarabun New"/>
        <family val="2"/>
      </rPr>
      <t>หนี้สินหมุนเวียนอื่น</t>
    </r>
    <r>
      <rPr>
        <sz val="15"/>
        <rFont val="TH Sarabun New"/>
        <family val="2"/>
      </rPr>
      <t xml:space="preserve">  ประกอบด้วย</t>
    </r>
  </si>
  <si>
    <r>
      <rPr>
        <b/>
        <u val="single"/>
        <sz val="15"/>
        <rFont val="TH Sarabun New"/>
        <family val="2"/>
      </rPr>
      <t>ทุนสะสมตามข้อบังคับ ระเบียบและอื่น ๆ</t>
    </r>
    <r>
      <rPr>
        <b/>
        <sz val="15"/>
        <rFont val="TH Sarabun New"/>
        <family val="2"/>
      </rPr>
      <t xml:space="preserve">  </t>
    </r>
    <r>
      <rPr>
        <sz val="15"/>
        <rFont val="TH Sarabun New"/>
        <family val="2"/>
      </rPr>
      <t>ประกอบด้วย</t>
    </r>
  </si>
  <si>
    <t>29 พ.ย.66</t>
  </si>
  <si>
    <t xml:space="preserve">          1.               004325660027</t>
  </si>
  <si>
    <t>28 ก.พ.67</t>
  </si>
  <si>
    <t xml:space="preserve">          2.               004325660029</t>
  </si>
  <si>
    <t>13 ธ.ค.66</t>
  </si>
  <si>
    <t>12 มี.ค.67</t>
  </si>
  <si>
    <t xml:space="preserve">          3.               004325660033</t>
  </si>
  <si>
    <t>28 ธ.ค.66</t>
  </si>
  <si>
    <t>27 มี.ค.67</t>
  </si>
  <si>
    <t xml:space="preserve">          1.                     406/2566</t>
  </si>
  <si>
    <t>15 ธ.ค.66</t>
  </si>
  <si>
    <t>12 ม.ค.67</t>
  </si>
  <si>
    <t xml:space="preserve">          2.                     407/2566</t>
  </si>
  <si>
    <t>22 ธ.ค.66</t>
  </si>
  <si>
    <t>19 ม.ค.67</t>
  </si>
  <si>
    <t xml:space="preserve">          3.                     409/2566</t>
  </si>
  <si>
    <t xml:space="preserve">          4.                     410/2566</t>
  </si>
  <si>
    <t>27 ธ.ค.66</t>
  </si>
  <si>
    <t>25 ม.ค.67</t>
  </si>
  <si>
    <t xml:space="preserve">          5.                     425/2566</t>
  </si>
  <si>
    <t xml:space="preserve">          6.                     426/2566</t>
  </si>
  <si>
    <t xml:space="preserve">          7.                     427/2566</t>
  </si>
  <si>
    <t xml:space="preserve">          8.                     428/2566</t>
  </si>
  <si>
    <t xml:space="preserve">          9.                     429/2566</t>
  </si>
  <si>
    <t xml:space="preserve">          10.                   430/2566</t>
  </si>
  <si>
    <t xml:space="preserve">          11.                   431/2566</t>
  </si>
  <si>
    <t xml:space="preserve">          12.                   432/2566</t>
  </si>
  <si>
    <t>26 ม.ค.67</t>
  </si>
  <si>
    <t xml:space="preserve">          13.                   433/2566</t>
  </si>
  <si>
    <t xml:space="preserve">          14.                   434/2566</t>
  </si>
  <si>
    <t xml:space="preserve">          15.                   435/2566</t>
  </si>
  <si>
    <t xml:space="preserve">          16.                   436/2566</t>
  </si>
  <si>
    <t xml:space="preserve">          17.                   437/2566</t>
  </si>
  <si>
    <t xml:space="preserve">          18.                   438/2566</t>
  </si>
  <si>
    <t xml:space="preserve">          19.                   439/2566</t>
  </si>
  <si>
    <t xml:space="preserve">          สหกรณ์มีข้อตกลงกู้เงินกับธนาคาร  โดยมีคณะกรรมการดำเนินการเป็นผู้ค้ำประกัน การเบิกเงินกู้แต่ละครั้ง</t>
  </si>
  <si>
    <t>สำหรับปีสิ้นสุดวันที่  31  ธันวาคม   2566</t>
  </si>
  <si>
    <t>ปี 2566</t>
  </si>
  <si>
    <t>23 มิ.ย.66</t>
  </si>
  <si>
    <t>8 มี.ค.66</t>
  </si>
  <si>
    <t>8 มี.ค.81</t>
  </si>
  <si>
    <t xml:space="preserve">120,000  </t>
  </si>
  <si>
    <t>30 มี.ค.66</t>
  </si>
  <si>
    <t>30 มี.ค.76</t>
  </si>
  <si>
    <t>28 ก.ย.66</t>
  </si>
  <si>
    <t>28 ก.ย.76</t>
  </si>
  <si>
    <t>22.บมจ.ซีพี แอ็กซ์ตร้า</t>
  </si>
  <si>
    <t>13 ก.ย.66</t>
  </si>
  <si>
    <t>13 ก.ย.73</t>
  </si>
  <si>
    <t>23.บมจ.พลังงานบริสุทธิ์</t>
  </si>
  <si>
    <t>29 ก.ย.66</t>
  </si>
  <si>
    <t>29 ก.ย.71</t>
  </si>
  <si>
    <t xml:space="preserve">100,000  </t>
  </si>
  <si>
    <t>24.บมจ.ผลิตไฟฟ้า</t>
  </si>
  <si>
    <t>3 พ.ย.66</t>
  </si>
  <si>
    <t>3 พ.ย.81</t>
  </si>
  <si>
    <t xml:space="preserve">250,000  </t>
  </si>
  <si>
    <t>10 ต.ค.66</t>
  </si>
  <si>
    <t>10 ต.ค.73</t>
  </si>
  <si>
    <t xml:space="preserve">    หุ้นกู้บมจ.ซีพี แอ็กซ์ตร้า</t>
  </si>
  <si>
    <t xml:space="preserve">    หุ้นกู้บมจ.พลังงานบริสุทธิ์</t>
  </si>
  <si>
    <t xml:space="preserve">    หุ้นกู้บมจ.ผลิตไฟฟ้า</t>
  </si>
  <si>
    <t xml:space="preserve">เงินให้กู้ยืม  - ไม่ก่อให้เกิดรายได้ </t>
  </si>
  <si>
    <t xml:space="preserve">   รวมเงินให้กู้ยืม - ไม่ก่อให้เกิดรายได้</t>
  </si>
  <si>
    <t>รวมเงินให้กู้ยืม - ไม่ก่อให้เกิดรายได้ - สุทธิ</t>
  </si>
  <si>
    <t xml:space="preserve">   รวมเงินให้กู้ยืม</t>
  </si>
  <si>
    <t xml:space="preserve">     เงินรับฝากออมทรัพย์พิเศษเพื่อการลงทุน</t>
  </si>
  <si>
    <t xml:space="preserve">     เงินรับฝากออมทรัพย์พิเศษส่งเสริมการออม</t>
  </si>
  <si>
    <t xml:space="preserve">     เงินรับฝากออมทรัพย์พิเศษเริ่มต้นออม</t>
  </si>
  <si>
    <t>ภาษี หัก ณ ที่จ่ายรอนำส่ง</t>
  </si>
  <si>
    <t>ดอกเบี้ยเงินรับฝากค้างจ่าย</t>
  </si>
  <si>
    <t>สำหรับปีสิ้นสุดวันที่  31  ธันวาคม  2566</t>
  </si>
  <si>
    <t>หนี้สงสัยจะสูญ - ลูกหนี้เงินกู้</t>
  </si>
  <si>
    <t xml:space="preserve">     เงินรับฝากออมทรัพย์พิเศษวันคล้ายวันเกิด</t>
  </si>
  <si>
    <t>ณ วันที่  31  ธันวาคม  2566</t>
  </si>
  <si>
    <t xml:space="preserve">          ธนาคารกรุงศรีอยุธยา จำกัด (มหาชน) สาขาราชบุรี วงเงินกู้ จำนวน  700,000,000.00 บาท โดยใช้หุ้นกู้ค้ำประกัน</t>
  </si>
  <si>
    <t>โดยมีคณะกรรมการดำเนินการและผู้จัดการเป็นผู้ค้ำประกัน</t>
  </si>
  <si>
    <t xml:space="preserve">          ธนาคารเพื่อการเกษตรและสหกรณ์การเกษตร สาขาราชบุรี วงเงินกู้ จำนวน  450,000,000.00 บาท</t>
  </si>
  <si>
    <t>วันที่ 14 มกราคม 2567</t>
  </si>
  <si>
    <r>
      <t>หัก</t>
    </r>
    <r>
      <rPr>
        <b/>
        <sz val="15"/>
        <rFont val="TH Sarabun New"/>
        <family val="2"/>
      </rPr>
      <t xml:space="preserve"> หนี้สงสัยจะสูญและหนี้สูญ</t>
    </r>
  </si>
  <si>
    <t>สำหรับปีสิ้นสุดวันที่ 31 ธันวาคม 2566</t>
  </si>
  <si>
    <t>23 มิ.ย.76</t>
  </si>
  <si>
    <t>1.4   เงินลงทุนระยะยาวที่เป็นเงินลงทุนในหลักทรัพย์ที่ไม่อยู่ในความต้องการของตลาดแสดงด้วยราคาทุน สำหรับเงินลงทุน</t>
  </si>
  <si>
    <t xml:space="preserve">       ระยะยาวที่เป็นเงินลงทุนในหลักทรัพย์ที่อยู่ในความต้องการของตลาดแสดงด้วยมูลค่ายุติธรรม ทั้งนี้ สหกรณ์รับรู้การ</t>
  </si>
  <si>
    <t xml:space="preserve">       เปลี่ยนแปลงมูลค่าของเงินลงทุนเป็นกำไร(ขาดทุน) จากเงินลงทุนที่ยังไม่เกิดขึ้น โดยแสดงเป็นรายการแยกต่างหากใน</t>
  </si>
  <si>
    <t xml:space="preserve">       ส่วนทุนของสหกรณ์และจะรับรู้เป็นรายได้ หรือค่าใช้จ่ายในงบกำไรขาดทุนเมื่อสหกรณ์ได้จำหน่ายเงินลงทุนนั้น</t>
  </si>
  <si>
    <t xml:space="preserve">        ของมูลค่าที่ตราไว้ในหุ้นกู้ และทยอยรับรู้การด้อยค่าเพิ่มขึ้นอีกไม่น้อยกว่าร้อยละ 5 ของมูลค่าที่ตราไว้ในหุ้นกู้ในแต่ละปี</t>
  </si>
  <si>
    <t xml:space="preserve">1.12  สหกรณ์ทยอยรับรู้ผลขาดทุนจากการด้อยค่าหุ้นกู้บริษัท การบินไทย จำกัด(มหาชน) ในอัตราไม่น้อยกว่าร้อยละ 5 </t>
  </si>
  <si>
    <t>หน้า 11</t>
  </si>
  <si>
    <t xml:space="preserve">  (นางสาวพัชรี   เข็มทอง)       </t>
  </si>
  <si>
    <t>ค่าเสื่อมราคาทรัพย์สิน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</si>
</sst>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);[Black]\(#,##0.00\)"/>
    <numFmt numFmtId="204" formatCode="0.0%"/>
    <numFmt numFmtId="205" formatCode="#,##0.00_ ;\-#,##0.00\ "/>
    <numFmt numFmtId="206" formatCode="0.000%"/>
    <numFmt numFmtId="207" formatCode="#,##0.0"/>
    <numFmt numFmtId="208" formatCode="#,##0.000"/>
    <numFmt numFmtId="209" formatCode="#,##0.0000"/>
    <numFmt numFmtId="210" formatCode="0.00_ ;\-0.00\ "/>
    <numFmt numFmtId="211" formatCode="0.0000%"/>
    <numFmt numFmtId="212" formatCode="#,##0.00;[Red]#,##0.00"/>
    <numFmt numFmtId="213" formatCode="0.000"/>
    <numFmt numFmtId="214" formatCode="0.0"/>
    <numFmt numFmtId="215" formatCode="#,##0.00;[Black]\(#,##0.00\)"/>
    <numFmt numFmtId="216" formatCode="#,##0_ ;\-#,##0\ "/>
    <numFmt numFmtId="217" formatCode="_-* #,##0_-;\-* #,##0_-;_-* &quot;-&quot;??_-;_-@_-"/>
  </numFmts>
  <fonts count="70">
    <font>
      <sz val="16"/>
      <name val="Angsana New"/>
      <family val="0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8"/>
      <name val="Angsana New"/>
      <family val="1"/>
    </font>
    <font>
      <sz val="15"/>
      <name val="TH SarabunPSK"/>
      <family val="2"/>
    </font>
    <font>
      <b/>
      <sz val="15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5"/>
      <color indexed="8"/>
      <name val="TH Sarabun New"/>
      <family val="2"/>
    </font>
    <font>
      <sz val="15"/>
      <name val="TH Sarabun New"/>
      <family val="2"/>
    </font>
    <font>
      <u val="single"/>
      <sz val="15"/>
      <color indexed="8"/>
      <name val="TH Sarabun New"/>
      <family val="2"/>
    </font>
    <font>
      <b/>
      <u val="single"/>
      <sz val="15"/>
      <name val="TH Sarabun New"/>
      <family val="2"/>
    </font>
    <font>
      <u val="single"/>
      <sz val="15"/>
      <name val="TH Sarabun New"/>
      <family val="2"/>
    </font>
    <font>
      <u val="single"/>
      <sz val="14"/>
      <name val="TH Sarabun New"/>
      <family val="2"/>
    </font>
    <font>
      <sz val="13.5"/>
      <name val="TH Sarabun New"/>
      <family val="2"/>
    </font>
    <font>
      <b/>
      <u val="single"/>
      <sz val="13.5"/>
      <name val="TH Sarabun New"/>
      <family val="2"/>
    </font>
    <font>
      <sz val="14.5"/>
      <name val="TH Sarabun New"/>
      <family val="2"/>
    </font>
    <font>
      <b/>
      <sz val="14.5"/>
      <name val="TH Sarabun New"/>
      <family val="2"/>
    </font>
    <font>
      <b/>
      <sz val="17"/>
      <name val="TH Sarabun New"/>
      <family val="2"/>
    </font>
    <font>
      <b/>
      <u val="single"/>
      <sz val="14.5"/>
      <name val="TH Sarabun New"/>
      <family val="2"/>
    </font>
    <font>
      <b/>
      <sz val="18"/>
      <name val="TH Sarabun New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 New"/>
      <family val="2"/>
    </font>
    <font>
      <sz val="14"/>
      <color indexed="8"/>
      <name val="TH Sarabun New"/>
      <family val="2"/>
    </font>
    <font>
      <b/>
      <u val="single"/>
      <sz val="15"/>
      <color indexed="8"/>
      <name val="TH Sarabun New"/>
      <family val="2"/>
    </font>
    <font>
      <u val="single"/>
      <sz val="15"/>
      <color indexed="10"/>
      <name val="TH Sarabun New"/>
      <family val="2"/>
    </font>
    <font>
      <b/>
      <sz val="14.5"/>
      <color indexed="10"/>
      <name val="TH Sarabun New"/>
      <family val="2"/>
    </font>
    <font>
      <b/>
      <sz val="14.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 New"/>
      <family val="2"/>
    </font>
    <font>
      <sz val="15"/>
      <color rgb="FFFF0000"/>
      <name val="TH Sarabun New"/>
      <family val="2"/>
    </font>
    <font>
      <sz val="14"/>
      <color theme="1"/>
      <name val="TH Sarabun New"/>
      <family val="2"/>
    </font>
    <font>
      <b/>
      <u val="single"/>
      <sz val="15"/>
      <color theme="1"/>
      <name val="TH Sarabun New"/>
      <family val="2"/>
    </font>
    <font>
      <u val="single"/>
      <sz val="15"/>
      <color theme="1"/>
      <name val="TH Sarabun New"/>
      <family val="2"/>
    </font>
    <font>
      <u val="single"/>
      <sz val="15"/>
      <color rgb="FFFF0000"/>
      <name val="TH Sarabun New"/>
      <family val="2"/>
    </font>
    <font>
      <b/>
      <sz val="14.5"/>
      <color rgb="FFFF0000"/>
      <name val="TH Sarabun New"/>
      <family val="2"/>
    </font>
    <font>
      <b/>
      <sz val="14.5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205" fontId="4" fillId="0" borderId="0" xfId="38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98" fontId="9" fillId="0" borderId="0" xfId="38" applyFont="1" applyBorder="1" applyAlignment="1">
      <alignment/>
    </xf>
    <xf numFmtId="203" fontId="9" fillId="0" borderId="0" xfId="38" applyNumberFormat="1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198" fontId="9" fillId="0" borderId="0" xfId="38" applyFont="1" applyAlignment="1">
      <alignment horizontal="center"/>
    </xf>
    <xf numFmtId="198" fontId="9" fillId="0" borderId="0" xfId="38" applyFont="1" applyAlignment="1">
      <alignment/>
    </xf>
    <xf numFmtId="0" fontId="11" fillId="0" borderId="0" xfId="0" applyFont="1" applyAlignment="1">
      <alignment horizontal="center"/>
    </xf>
    <xf numFmtId="198" fontId="5" fillId="0" borderId="10" xfId="38" applyFont="1" applyBorder="1" applyAlignment="1">
      <alignment/>
    </xf>
    <xf numFmtId="198" fontId="5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98" fontId="9" fillId="0" borderId="0" xfId="38" applyFont="1" applyAlignment="1">
      <alignment horizontal="right"/>
    </xf>
    <xf numFmtId="10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left"/>
    </xf>
    <xf numFmtId="10" fontId="9" fillId="0" borderId="0" xfId="0" applyNumberFormat="1" applyFont="1" applyFill="1" applyAlignment="1">
      <alignment horizontal="center"/>
    </xf>
    <xf numFmtId="10" fontId="62" fillId="0" borderId="0" xfId="0" applyNumberFormat="1" applyFont="1" applyFill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6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198" fontId="62" fillId="0" borderId="0" xfId="38" applyFont="1" applyAlignment="1">
      <alignment/>
    </xf>
    <xf numFmtId="4" fontId="65" fillId="0" borderId="0" xfId="0" applyNumberFormat="1" applyFont="1" applyAlignment="1">
      <alignment horizontal="center"/>
    </xf>
    <xf numFmtId="198" fontId="62" fillId="0" borderId="0" xfId="38" applyFont="1" applyAlignment="1">
      <alignment horizontal="center"/>
    </xf>
    <xf numFmtId="198" fontId="9" fillId="0" borderId="11" xfId="38" applyFont="1" applyBorder="1" applyAlignment="1">
      <alignment horizontal="center"/>
    </xf>
    <xf numFmtId="198" fontId="9" fillId="0" borderId="12" xfId="38" applyFont="1" applyBorder="1" applyAlignment="1">
      <alignment horizontal="center"/>
    </xf>
    <xf numFmtId="205" fontId="9" fillId="0" borderId="0" xfId="38" applyNumberFormat="1" applyFont="1" applyAlignment="1">
      <alignment/>
    </xf>
    <xf numFmtId="0" fontId="5" fillId="0" borderId="0" xfId="0" applyFont="1" applyAlignment="1">
      <alignment horizontal="left"/>
    </xf>
    <xf numFmtId="198" fontId="5" fillId="0" borderId="11" xfId="38" applyFont="1" applyBorder="1" applyAlignment="1">
      <alignment horizontal="center"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49" fontId="63" fillId="0" borderId="0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4" fontId="66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67" fillId="0" borderId="0" xfId="0" applyNumberFormat="1" applyFont="1" applyAlignment="1">
      <alignment horizontal="center"/>
    </xf>
    <xf numFmtId="198" fontId="63" fillId="0" borderId="0" xfId="38" applyFont="1" applyBorder="1" applyAlignment="1">
      <alignment horizontal="center"/>
    </xf>
    <xf numFmtId="0" fontId="63" fillId="0" borderId="0" xfId="0" applyFont="1" applyAlignment="1">
      <alignment/>
    </xf>
    <xf numFmtId="198" fontId="9" fillId="0" borderId="0" xfId="38" applyFont="1" applyBorder="1" applyAlignment="1">
      <alignment horizontal="center"/>
    </xf>
    <xf numFmtId="49" fontId="17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62" fillId="0" borderId="0" xfId="0" applyNumberFormat="1" applyFont="1" applyAlignment="1">
      <alignment horizontal="left"/>
    </xf>
    <xf numFmtId="49" fontId="62" fillId="0" borderId="0" xfId="0" applyNumberFormat="1" applyFont="1" applyAlignment="1">
      <alignment/>
    </xf>
    <xf numFmtId="4" fontId="63" fillId="0" borderId="0" xfId="0" applyNumberFormat="1" applyFont="1" applyAlignment="1">
      <alignment horizontal="right"/>
    </xf>
    <xf numFmtId="198" fontId="11" fillId="0" borderId="0" xfId="38" applyFont="1" applyAlignment="1">
      <alignment horizontal="center"/>
    </xf>
    <xf numFmtId="4" fontId="9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98" fontId="6" fillId="0" borderId="0" xfId="38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198" fontId="6" fillId="0" borderId="0" xfId="38" applyFont="1" applyAlignment="1">
      <alignment horizontal="right"/>
    </xf>
    <xf numFmtId="0" fontId="6" fillId="0" borderId="0" xfId="0" applyFont="1" applyAlignment="1">
      <alignment shrinkToFit="1"/>
    </xf>
    <xf numFmtId="198" fontId="5" fillId="0" borderId="0" xfId="38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shrinkToFit="1"/>
    </xf>
    <xf numFmtId="4" fontId="5" fillId="0" borderId="0" xfId="0" applyNumberFormat="1" applyFont="1" applyBorder="1" applyAlignment="1">
      <alignment horizontal="right" shrinkToFit="1"/>
    </xf>
    <xf numFmtId="4" fontId="5" fillId="0" borderId="12" xfId="0" applyNumberFormat="1" applyFont="1" applyBorder="1" applyAlignment="1">
      <alignment horizontal="right" shrinkToFit="1"/>
    </xf>
    <xf numFmtId="4" fontId="9" fillId="0" borderId="0" xfId="0" applyNumberFormat="1" applyFont="1" applyBorder="1" applyAlignment="1">
      <alignment horizontal="right" shrinkToFit="1"/>
    </xf>
    <xf numFmtId="0" fontId="9" fillId="0" borderId="0" xfId="0" applyFont="1" applyBorder="1" applyAlignment="1">
      <alignment shrinkToFit="1"/>
    </xf>
    <xf numFmtId="4" fontId="9" fillId="0" borderId="11" xfId="0" applyNumberFormat="1" applyFont="1" applyBorder="1" applyAlignment="1">
      <alignment horizontal="right" shrinkToFit="1"/>
    </xf>
    <xf numFmtId="4" fontId="9" fillId="0" borderId="12" xfId="0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9" fillId="0" borderId="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 shrinkToFit="1"/>
    </xf>
    <xf numFmtId="4" fontId="6" fillId="0" borderId="0" xfId="0" applyNumberFormat="1" applyFont="1" applyBorder="1" applyAlignment="1">
      <alignment horizontal="right" shrinkToFit="1"/>
    </xf>
    <xf numFmtId="49" fontId="11" fillId="0" borderId="0" xfId="0" applyNumberFormat="1" applyFont="1" applyAlignment="1">
      <alignment/>
    </xf>
    <xf numFmtId="198" fontId="9" fillId="0" borderId="0" xfId="38" applyFont="1" applyBorder="1" applyAlignment="1">
      <alignment horizontal="right" shrinkToFit="1"/>
    </xf>
    <xf numFmtId="198" fontId="5" fillId="0" borderId="10" xfId="38" applyFont="1" applyBorder="1" applyAlignment="1">
      <alignment horizontal="right"/>
    </xf>
    <xf numFmtId="198" fontId="9" fillId="0" borderId="0" xfId="38" applyFont="1" applyBorder="1" applyAlignment="1">
      <alignment horizontal="right"/>
    </xf>
    <xf numFmtId="0" fontId="9" fillId="0" borderId="0" xfId="0" applyFont="1" applyAlignment="1">
      <alignment/>
    </xf>
    <xf numFmtId="4" fontId="9" fillId="0" borderId="0" xfId="38" applyNumberFormat="1" applyFont="1" applyAlignment="1">
      <alignment horizontal="right"/>
    </xf>
    <xf numFmtId="198" fontId="9" fillId="0" borderId="0" xfId="38" applyFont="1" applyFill="1" applyBorder="1" applyAlignment="1">
      <alignment horizontal="right"/>
    </xf>
    <xf numFmtId="4" fontId="5" fillId="0" borderId="0" xfId="38" applyNumberFormat="1" applyFont="1" applyBorder="1" applyAlignment="1">
      <alignment horizontal="right"/>
    </xf>
    <xf numFmtId="4" fontId="6" fillId="0" borderId="0" xfId="38" applyNumberFormat="1" applyFont="1" applyBorder="1" applyAlignment="1">
      <alignment horizontal="right"/>
    </xf>
    <xf numFmtId="198" fontId="5" fillId="0" borderId="0" xfId="38" applyFont="1" applyBorder="1" applyAlignment="1">
      <alignment horizontal="righ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6" fillId="0" borderId="0" xfId="0" applyNumberFormat="1" applyFont="1" applyAlignment="1" quotePrefix="1">
      <alignment horizontal="left"/>
    </xf>
    <xf numFmtId="49" fontId="16" fillId="0" borderId="0" xfId="0" applyNumberFormat="1" applyFont="1" applyAlignment="1">
      <alignment horizontal="center"/>
    </xf>
    <xf numFmtId="198" fontId="16" fillId="0" borderId="0" xfId="38" applyFont="1" applyAlignment="1">
      <alignment horizontal="center"/>
    </xf>
    <xf numFmtId="10" fontId="16" fillId="0" borderId="0" xfId="0" applyNumberFormat="1" applyFont="1" applyAlignment="1">
      <alignment horizontal="center"/>
    </xf>
    <xf numFmtId="198" fontId="16" fillId="0" borderId="11" xfId="38" applyFont="1" applyBorder="1" applyAlignment="1">
      <alignment horizontal="center"/>
    </xf>
    <xf numFmtId="198" fontId="16" fillId="0" borderId="0" xfId="38" applyFont="1" applyBorder="1" applyAlignment="1">
      <alignment horizontal="center"/>
    </xf>
    <xf numFmtId="0" fontId="68" fillId="0" borderId="0" xfId="0" applyFont="1" applyAlignment="1">
      <alignment horizontal="center"/>
    </xf>
    <xf numFmtId="43" fontId="17" fillId="0" borderId="11" xfId="0" applyNumberFormat="1" applyFont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9" fillId="0" borderId="11" xfId="38" applyNumberFormat="1" applyFont="1" applyBorder="1" applyAlignment="1">
      <alignment horizontal="right"/>
    </xf>
    <xf numFmtId="4" fontId="9" fillId="0" borderId="12" xfId="38" applyNumberFormat="1" applyFont="1" applyBorder="1" applyAlignment="1">
      <alignment horizontal="right"/>
    </xf>
    <xf numFmtId="198" fontId="9" fillId="0" borderId="0" xfId="38" applyFont="1" applyAlignment="1">
      <alignment horizontal="left" indent="1"/>
    </xf>
    <xf numFmtId="43" fontId="9" fillId="0" borderId="0" xfId="0" applyNumberFormat="1" applyFont="1" applyAlignment="1">
      <alignment horizontal="left" indent="1"/>
    </xf>
    <xf numFmtId="203" fontId="9" fillId="0" borderId="0" xfId="0" applyNumberFormat="1" applyFont="1" applyAlignment="1">
      <alignment/>
    </xf>
    <xf numFmtId="203" fontId="9" fillId="0" borderId="10" xfId="0" applyNumberFormat="1" applyFont="1" applyBorder="1" applyAlignment="1">
      <alignment/>
    </xf>
    <xf numFmtId="205" fontId="9" fillId="0" borderId="0" xfId="38" applyNumberFormat="1" applyFont="1" applyAlignment="1">
      <alignment horizontal="right"/>
    </xf>
    <xf numFmtId="205" fontId="9" fillId="0" borderId="0" xfId="38" applyNumberFormat="1" applyFont="1" applyBorder="1" applyAlignment="1">
      <alignment/>
    </xf>
    <xf numFmtId="0" fontId="17" fillId="0" borderId="0" xfId="0" applyFont="1" applyAlignment="1">
      <alignment horizontal="left" shrinkToFit="1"/>
    </xf>
    <xf numFmtId="205" fontId="9" fillId="0" borderId="0" xfId="38" applyNumberFormat="1" applyFont="1" applyBorder="1" applyAlignment="1">
      <alignment horizontal="right" shrinkToFit="1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205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205" fontId="5" fillId="0" borderId="11" xfId="38" applyNumberFormat="1" applyFont="1" applyBorder="1" applyAlignment="1">
      <alignment horizontal="right"/>
    </xf>
    <xf numFmtId="205" fontId="5" fillId="0" borderId="0" xfId="38" applyNumberFormat="1" applyFont="1" applyBorder="1" applyAlignment="1">
      <alignment horizontal="right"/>
    </xf>
    <xf numFmtId="205" fontId="62" fillId="0" borderId="0" xfId="38" applyNumberFormat="1" applyFont="1" applyBorder="1" applyAlignment="1">
      <alignment horizontal="right"/>
    </xf>
    <xf numFmtId="205" fontId="9" fillId="0" borderId="0" xfId="38" applyNumberFormat="1" applyFont="1" applyBorder="1" applyAlignment="1">
      <alignment horizontal="right"/>
    </xf>
    <xf numFmtId="198" fontId="9" fillId="0" borderId="0" xfId="0" applyNumberFormat="1" applyFont="1" applyAlignment="1">
      <alignment/>
    </xf>
    <xf numFmtId="205" fontId="5" fillId="0" borderId="10" xfId="38" applyNumberFormat="1" applyFont="1" applyBorder="1" applyAlignment="1">
      <alignment horizontal="right"/>
    </xf>
    <xf numFmtId="4" fontId="62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/>
    </xf>
    <xf numFmtId="198" fontId="9" fillId="0" borderId="0" xfId="38" applyFont="1" applyFill="1" applyAlignment="1">
      <alignment/>
    </xf>
    <xf numFmtId="198" fontId="5" fillId="0" borderId="11" xfId="38" applyFont="1" applyBorder="1" applyAlignment="1">
      <alignment/>
    </xf>
    <xf numFmtId="198" fontId="5" fillId="0" borderId="0" xfId="38" applyFont="1" applyAlignment="1">
      <alignment/>
    </xf>
    <xf numFmtId="209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209" fontId="63" fillId="0" borderId="0" xfId="0" applyNumberFormat="1" applyFont="1" applyAlignment="1">
      <alignment/>
    </xf>
    <xf numFmtId="203" fontId="5" fillId="0" borderId="11" xfId="0" applyNumberFormat="1" applyFont="1" applyBorder="1" applyAlignment="1">
      <alignment/>
    </xf>
    <xf numFmtId="203" fontId="5" fillId="0" borderId="0" xfId="0" applyNumberFormat="1" applyFont="1" applyAlignment="1">
      <alignment/>
    </xf>
    <xf numFmtId="198" fontId="5" fillId="0" borderId="11" xfId="38" applyFont="1" applyBorder="1" applyAlignment="1">
      <alignment horizontal="center" shrinkToFit="1"/>
    </xf>
    <xf numFmtId="198" fontId="9" fillId="0" borderId="12" xfId="38" applyFont="1" applyBorder="1" applyAlignment="1">
      <alignment horizontal="center" shrinkToFit="1"/>
    </xf>
    <xf numFmtId="0" fontId="9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shrinkToFi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99"/>
  <sheetViews>
    <sheetView zoomScale="124" zoomScaleNormal="124" zoomScalePageLayoutView="0" workbookViewId="0" topLeftCell="A43">
      <selection activeCell="F74" sqref="F74"/>
    </sheetView>
  </sheetViews>
  <sheetFormatPr defaultColWidth="9.140625" defaultRowHeight="23.25"/>
  <cols>
    <col min="1" max="1" width="4.00390625" style="161" customWidth="1"/>
    <col min="2" max="2" width="8.7109375" style="161" customWidth="1"/>
    <col min="3" max="3" width="17.7109375" style="162" customWidth="1"/>
    <col min="4" max="4" width="10.28125" style="161" customWidth="1"/>
    <col min="5" max="5" width="7.140625" style="161" customWidth="1"/>
    <col min="6" max="6" width="9.421875" style="161" customWidth="1"/>
    <col min="7" max="7" width="1.28515625" style="161" customWidth="1"/>
    <col min="8" max="8" width="16.8515625" style="161" customWidth="1"/>
    <col min="9" max="9" width="1.57421875" style="161" customWidth="1"/>
    <col min="10" max="10" width="17.28125" style="161" customWidth="1"/>
    <col min="11" max="11" width="1.8515625" style="161" customWidth="1"/>
    <col min="12" max="12" width="9.140625" style="161" customWidth="1"/>
    <col min="13" max="13" width="17.28125" style="161" customWidth="1"/>
    <col min="14" max="14" width="17.421875" style="161" customWidth="1"/>
    <col min="15" max="15" width="9.8515625" style="161" customWidth="1"/>
    <col min="16" max="17" width="9.140625" style="161" customWidth="1"/>
    <col min="18" max="18" width="7.7109375" style="161" customWidth="1"/>
    <col min="19" max="16384" width="9.140625" style="161" customWidth="1"/>
  </cols>
  <sheetData>
    <row r="1" spans="1:11" s="144" customFormat="1" ht="26.25" customHeight="1">
      <c r="A1" s="179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44" customFormat="1" ht="27">
      <c r="A2" s="179" t="s">
        <v>123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144" customFormat="1" ht="27">
      <c r="A3" s="179" t="s">
        <v>540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144" customFormat="1" ht="27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6:10" s="5" customFormat="1" ht="22.5" customHeight="1">
      <c r="F5" s="16"/>
      <c r="G5" s="16"/>
      <c r="H5" s="74" t="s">
        <v>503</v>
      </c>
      <c r="I5" s="16"/>
      <c r="J5" s="74" t="s">
        <v>299</v>
      </c>
    </row>
    <row r="6" spans="6:10" s="5" customFormat="1" ht="22.5" customHeight="1">
      <c r="F6" s="13" t="s">
        <v>0</v>
      </c>
      <c r="G6" s="16"/>
      <c r="H6" s="74" t="s">
        <v>1</v>
      </c>
      <c r="I6" s="16"/>
      <c r="J6" s="74" t="s">
        <v>1</v>
      </c>
    </row>
    <row r="7" spans="2:10" s="5" customFormat="1" ht="22.5" customHeight="1">
      <c r="B7" s="2"/>
      <c r="C7" s="180" t="s">
        <v>2</v>
      </c>
      <c r="D7" s="180"/>
      <c r="F7" s="16"/>
      <c r="G7" s="16"/>
      <c r="H7" s="74"/>
      <c r="I7" s="16"/>
      <c r="J7" s="74"/>
    </row>
    <row r="8" spans="1:10" s="5" customFormat="1" ht="22.5" customHeight="1">
      <c r="A8" s="2" t="s">
        <v>84</v>
      </c>
      <c r="F8" s="84"/>
      <c r="G8" s="84"/>
      <c r="H8" s="27"/>
      <c r="I8" s="84"/>
      <c r="J8" s="27"/>
    </row>
    <row r="9" spans="2:10" s="5" customFormat="1" ht="22.5" customHeight="1">
      <c r="B9" s="5" t="s">
        <v>3</v>
      </c>
      <c r="F9" s="145">
        <v>2</v>
      </c>
      <c r="G9" s="145"/>
      <c r="H9" s="137">
        <f>SUM('หมายเหตุ(1)'!G35)</f>
        <v>112111480.97</v>
      </c>
      <c r="I9" s="145"/>
      <c r="J9" s="137">
        <f>SUM('หมายเหตุ(1)'!I35)</f>
        <v>30180214.42</v>
      </c>
    </row>
    <row r="10" spans="2:10" s="5" customFormat="1" ht="22.5" customHeight="1">
      <c r="B10" s="5" t="s">
        <v>222</v>
      </c>
      <c r="F10" s="145">
        <v>3</v>
      </c>
      <c r="G10" s="145"/>
      <c r="H10" s="137">
        <f>SUM('หมายเหตุ(1)'!G43)</f>
        <v>50000000</v>
      </c>
      <c r="I10" s="145"/>
      <c r="J10" s="137">
        <f>SUM('หมายเหตุ(1)'!I43)</f>
        <v>80000000</v>
      </c>
    </row>
    <row r="11" spans="2:10" s="5" customFormat="1" ht="24" customHeight="1">
      <c r="B11" s="5" t="s">
        <v>227</v>
      </c>
      <c r="F11" s="145">
        <v>5</v>
      </c>
      <c r="G11" s="145"/>
      <c r="H11" s="137">
        <f>SUM('หมายเหตุ(1)'!C138)</f>
        <v>242724090.6</v>
      </c>
      <c r="I11" s="145"/>
      <c r="J11" s="137">
        <f>SUM('หมายเหตุ(1)'!G138)</f>
        <v>232331390</v>
      </c>
    </row>
    <row r="12" spans="2:14" s="5" customFormat="1" ht="22.5" customHeight="1">
      <c r="B12" s="5" t="s">
        <v>398</v>
      </c>
      <c r="F12" s="145">
        <v>6</v>
      </c>
      <c r="G12" s="145"/>
      <c r="H12" s="137">
        <f>SUM('หมายเหตุ(1)'!G144)</f>
        <v>198755</v>
      </c>
      <c r="I12" s="145"/>
      <c r="J12" s="137">
        <f>SUM('หมายเหตุ(1)'!I144)</f>
        <v>235365</v>
      </c>
      <c r="N12" s="146">
        <f>SUM(H11)</f>
        <v>242724090.6</v>
      </c>
    </row>
    <row r="13" spans="2:14" s="5" customFormat="1" ht="22.5" customHeight="1">
      <c r="B13" s="5" t="s">
        <v>113</v>
      </c>
      <c r="F13" s="145">
        <v>7</v>
      </c>
      <c r="G13" s="145"/>
      <c r="H13" s="137">
        <f>SUM('หมายเหตุ(1)'!G150)</f>
        <v>2408575</v>
      </c>
      <c r="I13" s="145"/>
      <c r="J13" s="137">
        <f>SUM('หมายเหตุ(1)'!I150)</f>
        <v>1801029</v>
      </c>
      <c r="N13" s="146">
        <f>SUM(H18)</f>
        <v>2453477774.3</v>
      </c>
    </row>
    <row r="14" spans="2:14" s="5" customFormat="1" ht="22.5" customHeight="1">
      <c r="B14" s="5" t="s">
        <v>108</v>
      </c>
      <c r="F14" s="145">
        <v>8</v>
      </c>
      <c r="G14" s="145"/>
      <c r="H14" s="137">
        <f>SUM('หมายเหตุ(1)'!G158)</f>
        <v>16195839.06</v>
      </c>
      <c r="I14" s="145"/>
      <c r="J14" s="137">
        <f>SUM('หมายเหตุ(1)'!I158)</f>
        <v>10206567</v>
      </c>
      <c r="N14" s="146">
        <f>SUM(N12:N13)</f>
        <v>2696201864.9</v>
      </c>
    </row>
    <row r="15" spans="3:11" s="5" customFormat="1" ht="22.5" customHeight="1">
      <c r="C15" s="2" t="s">
        <v>85</v>
      </c>
      <c r="F15" s="147"/>
      <c r="G15" s="147"/>
      <c r="H15" s="148">
        <f>SUM(H9:H14)</f>
        <v>423638740.63</v>
      </c>
      <c r="I15" s="147"/>
      <c r="J15" s="148">
        <f>SUM(J9:J14)</f>
        <v>354754565.42</v>
      </c>
      <c r="K15" s="90"/>
    </row>
    <row r="16" spans="1:14" s="5" customFormat="1" ht="22.5" customHeight="1">
      <c r="A16" s="2" t="s">
        <v>86</v>
      </c>
      <c r="F16" s="147"/>
      <c r="G16" s="147"/>
      <c r="H16" s="149"/>
      <c r="I16" s="147"/>
      <c r="J16" s="149"/>
      <c r="K16" s="90"/>
      <c r="N16" s="12" t="e">
        <f>SUM(#REF!)</f>
        <v>#REF!</v>
      </c>
    </row>
    <row r="17" spans="2:14" s="5" customFormat="1" ht="22.5" customHeight="1">
      <c r="B17" s="5" t="s">
        <v>54</v>
      </c>
      <c r="F17" s="145">
        <v>4</v>
      </c>
      <c r="G17" s="145"/>
      <c r="H17" s="150">
        <f>SUM('หมายเหตุ(1)'!G116)</f>
        <v>1709045093.5</v>
      </c>
      <c r="I17" s="145"/>
      <c r="J17" s="151">
        <f>SUM('หมายเหตุ(1)'!I116)</f>
        <v>1066723157.25</v>
      </c>
      <c r="K17" s="90"/>
      <c r="N17" s="12">
        <v>4662243.75</v>
      </c>
    </row>
    <row r="18" spans="2:14" s="5" customFormat="1" ht="22.5" customHeight="1">
      <c r="B18" s="5" t="s">
        <v>223</v>
      </c>
      <c r="F18" s="145">
        <v>5</v>
      </c>
      <c r="G18" s="145"/>
      <c r="H18" s="151">
        <f>SUM('หมายเหตุ(1)'!E138)</f>
        <v>2453477774.3</v>
      </c>
      <c r="I18" s="145"/>
      <c r="J18" s="151">
        <f>SUM('หมายเหตุ(1)'!I138)</f>
        <v>2370563300.37</v>
      </c>
      <c r="K18" s="90"/>
      <c r="N18" s="152" t="e">
        <f>SUM(N16:N17)</f>
        <v>#REF!</v>
      </c>
    </row>
    <row r="19" spans="2:14" s="5" customFormat="1" ht="22.5" customHeight="1">
      <c r="B19" s="5" t="s">
        <v>87</v>
      </c>
      <c r="F19" s="145">
        <v>9</v>
      </c>
      <c r="G19" s="145"/>
      <c r="H19" s="151">
        <f>SUM('หมายเหตุ(1)'!G164)</f>
        <v>138570.76</v>
      </c>
      <c r="I19" s="145"/>
      <c r="J19" s="151">
        <f>SUM('หมายเหตุ(1)'!I164)</f>
        <v>79897.28000000003</v>
      </c>
      <c r="N19" s="12">
        <v>-466224.38</v>
      </c>
    </row>
    <row r="20" spans="3:14" s="5" customFormat="1" ht="22.5" customHeight="1">
      <c r="C20" s="2" t="s">
        <v>88</v>
      </c>
      <c r="F20" s="145"/>
      <c r="G20" s="145"/>
      <c r="H20" s="148">
        <f>SUM(H17:H19)</f>
        <v>4162661438.5600004</v>
      </c>
      <c r="I20" s="145"/>
      <c r="J20" s="148">
        <f>SUM(J17:J19)</f>
        <v>3437366354.9</v>
      </c>
      <c r="K20" s="90"/>
      <c r="N20" s="152" t="e">
        <f>SUM(N18:N19)</f>
        <v>#REF!</v>
      </c>
    </row>
    <row r="21" spans="1:10" s="5" customFormat="1" ht="22.5" customHeight="1" thickBot="1">
      <c r="A21" s="2"/>
      <c r="C21" s="2" t="s">
        <v>89</v>
      </c>
      <c r="F21" s="84"/>
      <c r="G21" s="84"/>
      <c r="H21" s="153">
        <f>SUM(H15+H20)</f>
        <v>4586300179.190001</v>
      </c>
      <c r="I21" s="84"/>
      <c r="J21" s="153">
        <f>SUM(J15+J20)</f>
        <v>3792120920.32</v>
      </c>
    </row>
    <row r="22" spans="1:10" s="5" customFormat="1" ht="22.5" customHeight="1" thickTop="1">
      <c r="A22" s="2"/>
      <c r="C22" s="2"/>
      <c r="F22" s="84"/>
      <c r="G22" s="84"/>
      <c r="H22" s="149"/>
      <c r="I22" s="84"/>
      <c r="J22" s="149"/>
    </row>
    <row r="33" spans="1:10" s="5" customFormat="1" ht="22.5" customHeight="1">
      <c r="A33" s="2"/>
      <c r="C33" s="2"/>
      <c r="F33" s="84"/>
      <c r="G33" s="84"/>
      <c r="H33" s="149"/>
      <c r="I33" s="84"/>
      <c r="J33" s="149"/>
    </row>
    <row r="34" spans="1:10" s="5" customFormat="1" ht="22.5" customHeight="1">
      <c r="A34" s="2"/>
      <c r="C34" s="2"/>
      <c r="F34" s="84"/>
      <c r="G34" s="84"/>
      <c r="H34" s="149"/>
      <c r="I34" s="84"/>
      <c r="J34" s="149"/>
    </row>
    <row r="35" spans="1:10" s="5" customFormat="1" ht="22.5" customHeight="1">
      <c r="A35" s="2"/>
      <c r="C35" s="2"/>
      <c r="F35" s="16"/>
      <c r="G35" s="16"/>
      <c r="H35" s="74" t="s">
        <v>503</v>
      </c>
      <c r="I35" s="16"/>
      <c r="J35" s="74" t="s">
        <v>299</v>
      </c>
    </row>
    <row r="36" spans="1:10" s="5" customFormat="1" ht="22.5" customHeight="1">
      <c r="A36" s="2"/>
      <c r="C36" s="2"/>
      <c r="F36" s="13" t="s">
        <v>0</v>
      </c>
      <c r="G36" s="13"/>
      <c r="H36" s="74" t="s">
        <v>1</v>
      </c>
      <c r="I36" s="16"/>
      <c r="J36" s="74" t="s">
        <v>1</v>
      </c>
    </row>
    <row r="37" spans="2:10" s="5" customFormat="1" ht="22.5" customHeight="1">
      <c r="B37" s="2"/>
      <c r="C37" s="180" t="s">
        <v>6</v>
      </c>
      <c r="D37" s="180"/>
      <c r="F37" s="84"/>
      <c r="G37" s="84"/>
      <c r="H37" s="137"/>
      <c r="I37" s="84"/>
      <c r="J37" s="137"/>
    </row>
    <row r="38" spans="1:10" s="5" customFormat="1" ht="22.5" customHeight="1">
      <c r="A38" s="2" t="s">
        <v>90</v>
      </c>
      <c r="F38" s="84"/>
      <c r="G38" s="84"/>
      <c r="H38" s="137"/>
      <c r="I38" s="84"/>
      <c r="J38" s="137"/>
    </row>
    <row r="39" spans="2:10" s="5" customFormat="1" ht="22.5" customHeight="1">
      <c r="B39" s="5" t="s">
        <v>18</v>
      </c>
      <c r="F39" s="145">
        <v>10</v>
      </c>
      <c r="G39" s="145"/>
      <c r="H39" s="137">
        <f>SUM('หมายเหตุ(1)'!G179)</f>
        <v>830000000</v>
      </c>
      <c r="I39" s="145"/>
      <c r="J39" s="137">
        <f>SUM('หมายเหตุ(1)'!I179)</f>
        <v>385000000</v>
      </c>
    </row>
    <row r="40" spans="2:10" s="5" customFormat="1" ht="22.5" customHeight="1">
      <c r="B40" s="5" t="s">
        <v>7</v>
      </c>
      <c r="F40" s="145">
        <v>11</v>
      </c>
      <c r="G40" s="145"/>
      <c r="H40" s="137">
        <f>SUM('หมายเหตุ(1)'!G239)</f>
        <v>1536778549.0700002</v>
      </c>
      <c r="I40" s="145"/>
      <c r="J40" s="137">
        <f>SUM('หมายเหตุ(1)'!I239)</f>
        <v>1275899744.72</v>
      </c>
    </row>
    <row r="41" spans="2:10" s="5" customFormat="1" ht="22.5" customHeight="1">
      <c r="B41" s="5" t="s">
        <v>109</v>
      </c>
      <c r="F41" s="145">
        <v>12</v>
      </c>
      <c r="G41" s="145"/>
      <c r="H41" s="137">
        <f>SUM('หมายเหตุ(1)'!G254)</f>
        <v>3026969.5900000003</v>
      </c>
      <c r="I41" s="145"/>
      <c r="J41" s="137">
        <f>SUM('หมายเหตุ(1)'!I254)</f>
        <v>233862.44999999998</v>
      </c>
    </row>
    <row r="42" spans="3:10" s="5" customFormat="1" ht="22.5" customHeight="1">
      <c r="C42" s="2" t="s">
        <v>91</v>
      </c>
      <c r="F42" s="145"/>
      <c r="G42" s="145"/>
      <c r="H42" s="148">
        <f>SUM(H39:H41)</f>
        <v>2369805518.6600003</v>
      </c>
      <c r="I42" s="145"/>
      <c r="J42" s="148">
        <f>SUM(J39:J41)</f>
        <v>1661133607.17</v>
      </c>
    </row>
    <row r="43" spans="1:10" s="5" customFormat="1" ht="22.5" customHeight="1">
      <c r="A43" s="2" t="s">
        <v>92</v>
      </c>
      <c r="C43" s="2"/>
      <c r="F43" s="147"/>
      <c r="G43" s="147"/>
      <c r="H43" s="110"/>
      <c r="I43" s="147"/>
      <c r="J43" s="110"/>
    </row>
    <row r="44" spans="2:10" s="5" customFormat="1" ht="22.5" customHeight="1">
      <c r="B44" s="5" t="s">
        <v>63</v>
      </c>
      <c r="F44" s="145"/>
      <c r="G44" s="145"/>
      <c r="H44" s="27">
        <v>1858500</v>
      </c>
      <c r="I44" s="145"/>
      <c r="J44" s="27">
        <v>1628380</v>
      </c>
    </row>
    <row r="45" spans="3:10" s="5" customFormat="1" ht="22.5" customHeight="1">
      <c r="C45" s="2" t="s">
        <v>93</v>
      </c>
      <c r="F45" s="145"/>
      <c r="G45" s="145"/>
      <c r="H45" s="148">
        <f>SUM(H44:H44)</f>
        <v>1858500</v>
      </c>
      <c r="I45" s="145"/>
      <c r="J45" s="148">
        <f>SUM(J44:J44)</f>
        <v>1628380</v>
      </c>
    </row>
    <row r="46" spans="3:11" s="5" customFormat="1" ht="22.5" customHeight="1">
      <c r="C46" s="2" t="s">
        <v>94</v>
      </c>
      <c r="F46" s="84"/>
      <c r="G46" s="84"/>
      <c r="H46" s="148">
        <f>SUM(H42+H45)</f>
        <v>2371664018.6600003</v>
      </c>
      <c r="I46" s="84"/>
      <c r="J46" s="148">
        <f>SUM(J42+J45)</f>
        <v>1662761987.17</v>
      </c>
      <c r="K46" s="90"/>
    </row>
    <row r="47" spans="1:10" s="5" customFormat="1" ht="22.5" customHeight="1">
      <c r="A47" s="2" t="s">
        <v>71</v>
      </c>
      <c r="H47" s="75"/>
      <c r="J47" s="75"/>
    </row>
    <row r="48" spans="2:10" s="5" customFormat="1" ht="22.5" customHeight="1">
      <c r="B48" s="5" t="s">
        <v>8</v>
      </c>
      <c r="F48" s="9"/>
      <c r="G48" s="9"/>
      <c r="H48" s="75"/>
      <c r="I48" s="9"/>
      <c r="J48" s="75"/>
    </row>
    <row r="49" spans="2:10" s="5" customFormat="1" ht="22.5" customHeight="1">
      <c r="B49" s="5" t="s">
        <v>9</v>
      </c>
      <c r="F49" s="9"/>
      <c r="G49" s="9"/>
      <c r="H49" s="75">
        <v>1848962890</v>
      </c>
      <c r="I49" s="9"/>
      <c r="J49" s="75">
        <v>1798145560</v>
      </c>
    </row>
    <row r="50" spans="2:10" s="5" customFormat="1" ht="22.5" customHeight="1">
      <c r="B50" s="5" t="s">
        <v>10</v>
      </c>
      <c r="F50" s="9"/>
      <c r="G50" s="9"/>
      <c r="H50" s="75">
        <v>190523665.28</v>
      </c>
      <c r="I50" s="9"/>
      <c r="J50" s="75">
        <v>169491172.04</v>
      </c>
    </row>
    <row r="51" spans="2:10" s="5" customFormat="1" ht="22.5" customHeight="1">
      <c r="B51" s="5" t="s">
        <v>11</v>
      </c>
      <c r="F51" s="9">
        <v>13</v>
      </c>
      <c r="G51" s="9"/>
      <c r="H51" s="75">
        <f>SUM('หมายเหตุ(1)'!G262)</f>
        <v>4737249.87</v>
      </c>
      <c r="I51" s="9"/>
      <c r="J51" s="75">
        <f>SUM('หมายเหตุ(1)'!I262)</f>
        <v>4687420.87</v>
      </c>
    </row>
    <row r="52" spans="2:10" s="5" customFormat="1" ht="22.5" customHeight="1">
      <c r="B52" s="5" t="s">
        <v>124</v>
      </c>
      <c r="F52" s="9">
        <v>14</v>
      </c>
      <c r="G52" s="9"/>
      <c r="H52" s="154">
        <f>SUM('หมายเหตุ(1)'!G268)</f>
        <v>14577000</v>
      </c>
      <c r="I52" s="9"/>
      <c r="J52" s="75">
        <f>SUM('หมายเหตุ(1)'!I268)</f>
        <v>8510500</v>
      </c>
    </row>
    <row r="53" spans="2:10" s="5" customFormat="1" ht="22.5" customHeight="1">
      <c r="B53" s="5" t="s">
        <v>12</v>
      </c>
      <c r="F53" s="9"/>
      <c r="G53" s="9"/>
      <c r="H53" s="75">
        <f>SUM(งบกำไรขาดทุน!D86)</f>
        <v>155835355.38000003</v>
      </c>
      <c r="I53" s="9"/>
      <c r="J53" s="75">
        <f>SUM(งบกำไรขาดทุน!H86)</f>
        <v>148524280.24000004</v>
      </c>
    </row>
    <row r="54" spans="2:10" s="5" customFormat="1" ht="22.5" customHeight="1">
      <c r="B54" s="2" t="s">
        <v>95</v>
      </c>
      <c r="F54" s="9"/>
      <c r="G54" s="9"/>
      <c r="H54" s="155">
        <f>SUM(H49:H53)</f>
        <v>2214636160.5299997</v>
      </c>
      <c r="I54" s="9"/>
      <c r="J54" s="155">
        <f>SUM(J49:J53)</f>
        <v>2129358933.1499999</v>
      </c>
    </row>
    <row r="55" spans="2:14" s="5" customFormat="1" ht="22.5" customHeight="1" thickBot="1">
      <c r="B55" s="2" t="s">
        <v>96</v>
      </c>
      <c r="F55" s="9"/>
      <c r="G55" s="9"/>
      <c r="H55" s="156">
        <f>SUM(H46+H54)</f>
        <v>4586300179.190001</v>
      </c>
      <c r="I55" s="9"/>
      <c r="J55" s="156">
        <f>SUM(J46+J54)</f>
        <v>3792120920.3199997</v>
      </c>
      <c r="M55" s="146">
        <f>SUM(H21-H55)</f>
        <v>0</v>
      </c>
      <c r="N55" s="146">
        <f>SUM(J21-J55)</f>
        <v>4.76837158203125E-07</v>
      </c>
    </row>
    <row r="56" spans="6:13" s="5" customFormat="1" ht="24" thickTop="1">
      <c r="F56" s="9"/>
      <c r="G56" s="9"/>
      <c r="H56" s="9"/>
      <c r="I56" s="9"/>
      <c r="J56" s="78"/>
      <c r="M56" s="12"/>
    </row>
    <row r="57" spans="1:13" s="5" customFormat="1" ht="23.25">
      <c r="A57" s="2"/>
      <c r="B57" s="2" t="s">
        <v>13</v>
      </c>
      <c r="C57" s="2"/>
      <c r="D57" s="2"/>
      <c r="E57" s="2"/>
      <c r="F57" s="84"/>
      <c r="G57" s="84"/>
      <c r="H57" s="84"/>
      <c r="I57" s="84"/>
      <c r="J57" s="110"/>
      <c r="M57" s="157"/>
    </row>
    <row r="58" spans="3:10" s="5" customFormat="1" ht="23.25">
      <c r="C58" s="9"/>
      <c r="D58" s="9"/>
      <c r="E58" s="75"/>
      <c r="J58" s="75"/>
    </row>
    <row r="59" spans="3:13" s="5" customFormat="1" ht="23.25">
      <c r="C59" s="9"/>
      <c r="D59" s="9"/>
      <c r="E59" s="75"/>
      <c r="J59" s="75"/>
      <c r="M59" s="5" t="s">
        <v>408</v>
      </c>
    </row>
    <row r="60" spans="3:10" s="5" customFormat="1" ht="23.25">
      <c r="C60" s="158" t="s">
        <v>125</v>
      </c>
      <c r="D60" s="9"/>
      <c r="E60" s="75"/>
      <c r="J60" s="75"/>
    </row>
    <row r="61" spans="1:11" s="5" customFormat="1" ht="23.25">
      <c r="A61" s="159"/>
      <c r="B61" s="159"/>
      <c r="C61" s="159"/>
      <c r="D61" s="178" t="s">
        <v>411</v>
      </c>
      <c r="E61" s="178"/>
      <c r="F61" s="178"/>
      <c r="G61" s="159"/>
      <c r="H61" s="159"/>
      <c r="I61" s="159"/>
      <c r="J61" s="159"/>
      <c r="K61" s="159"/>
    </row>
    <row r="62" spans="1:11" s="5" customFormat="1" ht="23.25">
      <c r="A62" s="159"/>
      <c r="B62" s="159"/>
      <c r="C62" s="159"/>
      <c r="D62" s="178" t="s">
        <v>14</v>
      </c>
      <c r="E62" s="178"/>
      <c r="F62" s="178"/>
      <c r="G62" s="159"/>
      <c r="H62" s="159"/>
      <c r="I62" s="159"/>
      <c r="J62" s="159"/>
      <c r="K62" s="159"/>
    </row>
    <row r="63" spans="1:11" s="5" customFormat="1" ht="23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3:10" s="5" customFormat="1" ht="23.25">
      <c r="C64" s="158" t="s">
        <v>125</v>
      </c>
      <c r="F64" s="84"/>
      <c r="G64" s="84"/>
      <c r="H64" s="84"/>
      <c r="I64" s="84"/>
      <c r="J64" s="27"/>
    </row>
    <row r="65" spans="1:11" s="5" customFormat="1" ht="23.25">
      <c r="A65" s="159"/>
      <c r="B65" s="159"/>
      <c r="C65" s="159"/>
      <c r="D65" s="178" t="s">
        <v>555</v>
      </c>
      <c r="E65" s="178"/>
      <c r="F65" s="178"/>
      <c r="G65" s="159"/>
      <c r="H65" s="159"/>
      <c r="I65" s="159"/>
      <c r="J65" s="159"/>
      <c r="K65" s="159"/>
    </row>
    <row r="66" spans="1:11" s="5" customFormat="1" ht="23.25">
      <c r="A66" s="159"/>
      <c r="B66" s="159"/>
      <c r="C66" s="159"/>
      <c r="D66" s="178" t="s">
        <v>15</v>
      </c>
      <c r="E66" s="178"/>
      <c r="F66" s="178"/>
      <c r="G66" s="159"/>
      <c r="H66" s="159"/>
      <c r="I66" s="159"/>
      <c r="J66" s="159"/>
      <c r="K66" s="159"/>
    </row>
    <row r="67" spans="1:15" s="5" customFormat="1" ht="23.25">
      <c r="A67" s="159"/>
      <c r="B67" s="159"/>
      <c r="C67" s="159"/>
      <c r="D67" s="178" t="s">
        <v>544</v>
      </c>
      <c r="E67" s="178"/>
      <c r="F67" s="178"/>
      <c r="G67" s="159"/>
      <c r="H67" s="159"/>
      <c r="I67" s="159"/>
      <c r="J67" s="159"/>
      <c r="K67" s="159"/>
      <c r="O67" s="5" t="s">
        <v>410</v>
      </c>
    </row>
    <row r="68" spans="3:10" s="5" customFormat="1" ht="23.25">
      <c r="C68" s="9"/>
      <c r="D68" s="9"/>
      <c r="E68" s="75"/>
      <c r="J68" s="75"/>
    </row>
    <row r="69" spans="3:13" s="5" customFormat="1" ht="23.25">
      <c r="C69" s="9"/>
      <c r="D69" s="9"/>
      <c r="E69" s="75"/>
      <c r="J69" s="75"/>
      <c r="M69" s="5" t="s">
        <v>409</v>
      </c>
    </row>
    <row r="70" spans="1:5" s="5" customFormat="1" ht="23.25">
      <c r="A70" s="160"/>
      <c r="E70" s="75"/>
    </row>
    <row r="71" spans="1:5" s="5" customFormat="1" ht="23.25">
      <c r="A71" s="160"/>
      <c r="E71" s="75"/>
    </row>
    <row r="72" spans="1:5" s="5" customFormat="1" ht="23.25">
      <c r="A72" s="160"/>
      <c r="E72" s="75"/>
    </row>
    <row r="73" spans="1:5" s="5" customFormat="1" ht="23.25">
      <c r="A73" s="160"/>
      <c r="E73" s="75"/>
    </row>
    <row r="74" spans="1:5" s="5" customFormat="1" ht="23.25">
      <c r="A74" s="160"/>
      <c r="E74" s="75"/>
    </row>
    <row r="75" spans="1:5" s="5" customFormat="1" ht="23.25">
      <c r="A75" s="160"/>
      <c r="E75" s="75"/>
    </row>
    <row r="76" spans="1:5" s="5" customFormat="1" ht="23.25">
      <c r="A76" s="160"/>
      <c r="E76" s="75"/>
    </row>
    <row r="77" spans="1:5" s="5" customFormat="1" ht="23.25">
      <c r="A77" s="160"/>
      <c r="E77" s="75"/>
    </row>
    <row r="78" spans="1:5" s="5" customFormat="1" ht="23.25">
      <c r="A78" s="160"/>
      <c r="E78" s="75"/>
    </row>
    <row r="79" spans="1:5" s="5" customFormat="1" ht="23.25">
      <c r="A79" s="160"/>
      <c r="E79" s="75"/>
    </row>
    <row r="80" spans="1:5" s="5" customFormat="1" ht="23.25">
      <c r="A80" s="160"/>
      <c r="E80" s="75"/>
    </row>
    <row r="81" spans="1:5" s="5" customFormat="1" ht="23.25">
      <c r="A81" s="160"/>
      <c r="E81" s="75"/>
    </row>
    <row r="82" spans="3:9" s="5" customFormat="1" ht="23.25">
      <c r="C82" s="9"/>
      <c r="D82" s="75"/>
      <c r="E82" s="75"/>
      <c r="F82" s="75"/>
      <c r="G82" s="75"/>
      <c r="H82" s="75"/>
      <c r="I82" s="75"/>
    </row>
    <row r="83" spans="3:9" s="5" customFormat="1" ht="23.25">
      <c r="C83" s="9"/>
      <c r="D83" s="75"/>
      <c r="E83" s="75"/>
      <c r="F83" s="75"/>
      <c r="G83" s="75"/>
      <c r="H83" s="75"/>
      <c r="I83" s="75"/>
    </row>
    <row r="84" spans="3:9" s="5" customFormat="1" ht="23.25">
      <c r="C84" s="9"/>
      <c r="D84" s="75"/>
      <c r="E84" s="75"/>
      <c r="F84" s="75"/>
      <c r="G84" s="75"/>
      <c r="H84" s="75"/>
      <c r="I84" s="75"/>
    </row>
    <row r="85" spans="3:9" s="5" customFormat="1" ht="23.25">
      <c r="C85" s="9"/>
      <c r="D85" s="75"/>
      <c r="E85" s="75"/>
      <c r="F85" s="75"/>
      <c r="G85" s="75"/>
      <c r="H85" s="75"/>
      <c r="I85" s="75"/>
    </row>
    <row r="86" spans="3:9" s="5" customFormat="1" ht="23.25">
      <c r="C86" s="9"/>
      <c r="D86" s="75"/>
      <c r="E86" s="75"/>
      <c r="F86" s="75"/>
      <c r="G86" s="75"/>
      <c r="H86" s="75"/>
      <c r="I86" s="75"/>
    </row>
    <row r="87" spans="3:9" s="5" customFormat="1" ht="23.25">
      <c r="C87" s="9"/>
      <c r="D87" s="75"/>
      <c r="E87" s="75"/>
      <c r="F87" s="75"/>
      <c r="G87" s="75"/>
      <c r="H87" s="75"/>
      <c r="I87" s="75"/>
    </row>
    <row r="88" spans="3:9" s="5" customFormat="1" ht="23.25">
      <c r="C88" s="9"/>
      <c r="D88" s="75"/>
      <c r="E88" s="75"/>
      <c r="F88" s="75"/>
      <c r="G88" s="75"/>
      <c r="H88" s="75"/>
      <c r="I88" s="75"/>
    </row>
    <row r="89" spans="3:9" s="5" customFormat="1" ht="23.25">
      <c r="C89" s="9"/>
      <c r="D89" s="75"/>
      <c r="E89" s="75"/>
      <c r="F89" s="75"/>
      <c r="G89" s="75"/>
      <c r="H89" s="75"/>
      <c r="I89" s="75"/>
    </row>
    <row r="90" spans="3:9" s="5" customFormat="1" ht="23.25">
      <c r="C90" s="9"/>
      <c r="D90" s="75"/>
      <c r="E90" s="75"/>
      <c r="F90" s="75"/>
      <c r="G90" s="75"/>
      <c r="H90" s="75"/>
      <c r="I90" s="75"/>
    </row>
    <row r="91" spans="3:9" s="5" customFormat="1" ht="23.25">
      <c r="C91" s="9"/>
      <c r="D91" s="75"/>
      <c r="E91" s="75"/>
      <c r="F91" s="75"/>
      <c r="G91" s="75"/>
      <c r="H91" s="75"/>
      <c r="I91" s="75"/>
    </row>
    <row r="92" spans="3:9" s="5" customFormat="1" ht="23.25">
      <c r="C92" s="9"/>
      <c r="D92" s="75"/>
      <c r="E92" s="75"/>
      <c r="F92" s="75"/>
      <c r="G92" s="75"/>
      <c r="H92" s="75"/>
      <c r="I92" s="75"/>
    </row>
    <row r="93" spans="3:9" s="5" customFormat="1" ht="23.25">
      <c r="C93" s="9"/>
      <c r="D93" s="75"/>
      <c r="E93" s="75"/>
      <c r="F93" s="75"/>
      <c r="G93" s="75"/>
      <c r="H93" s="75"/>
      <c r="I93" s="75"/>
    </row>
    <row r="94" spans="4:9" ht="24">
      <c r="D94" s="163"/>
      <c r="E94" s="163"/>
      <c r="F94" s="163"/>
      <c r="G94" s="163"/>
      <c r="H94" s="163"/>
      <c r="I94" s="163"/>
    </row>
    <row r="95" spans="4:9" ht="24">
      <c r="D95" s="163"/>
      <c r="E95" s="163"/>
      <c r="F95" s="163"/>
      <c r="G95" s="163"/>
      <c r="H95" s="163"/>
      <c r="I95" s="163"/>
    </row>
    <row r="96" spans="4:9" ht="24">
      <c r="D96" s="163"/>
      <c r="E96" s="163"/>
      <c r="F96" s="163"/>
      <c r="G96" s="163"/>
      <c r="H96" s="163"/>
      <c r="I96" s="163"/>
    </row>
    <row r="97" spans="4:9" ht="24">
      <c r="D97" s="163"/>
      <c r="E97" s="163"/>
      <c r="F97" s="163"/>
      <c r="G97" s="163"/>
      <c r="H97" s="163"/>
      <c r="I97" s="163"/>
    </row>
    <row r="98" spans="4:9" ht="24">
      <c r="D98" s="163"/>
      <c r="E98" s="163"/>
      <c r="F98" s="163"/>
      <c r="G98" s="163"/>
      <c r="H98" s="163"/>
      <c r="I98" s="163"/>
    </row>
    <row r="99" spans="4:9" ht="24">
      <c r="D99" s="163"/>
      <c r="E99" s="163"/>
      <c r="F99" s="163"/>
      <c r="G99" s="163"/>
      <c r="H99" s="163"/>
      <c r="I99" s="163"/>
    </row>
  </sheetData>
  <sheetProtection/>
  <mergeCells count="10">
    <mergeCell ref="D62:F62"/>
    <mergeCell ref="D61:F61"/>
    <mergeCell ref="D66:F66"/>
    <mergeCell ref="D67:F67"/>
    <mergeCell ref="A1:K1"/>
    <mergeCell ref="A2:K2"/>
    <mergeCell ref="A3:K3"/>
    <mergeCell ref="C37:D37"/>
    <mergeCell ref="C7:D7"/>
    <mergeCell ref="D65:F65"/>
  </mergeCells>
  <printOptions/>
  <pageMargins left="0.7874015748031497" right="0.3937007874015748" top="0.5905511811023623" bottom="0.275590551181102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88"/>
  <sheetViews>
    <sheetView zoomScale="142" zoomScaleNormal="142" zoomScalePageLayoutView="0" workbookViewId="0" topLeftCell="A76">
      <selection activeCell="H88" sqref="H88"/>
    </sheetView>
  </sheetViews>
  <sheetFormatPr defaultColWidth="9.140625" defaultRowHeight="23.25"/>
  <cols>
    <col min="1" max="1" width="3.8515625" style="161" customWidth="1"/>
    <col min="2" max="2" width="2.140625" style="161" customWidth="1"/>
    <col min="3" max="3" width="40.28125" style="161" customWidth="1"/>
    <col min="4" max="4" width="15.8515625" style="161" customWidth="1"/>
    <col min="5" max="5" width="1.1484375" style="161" customWidth="1"/>
    <col min="6" max="6" width="8.421875" style="161" customWidth="1"/>
    <col min="7" max="7" width="0.9921875" style="161" customWidth="1"/>
    <col min="8" max="8" width="16.00390625" style="163" customWidth="1"/>
    <col min="9" max="9" width="0.85546875" style="163" customWidth="1"/>
    <col min="10" max="10" width="8.28125" style="163" customWidth="1"/>
    <col min="11" max="11" width="1.8515625" style="161" customWidth="1"/>
    <col min="12" max="12" width="4.8515625" style="161" customWidth="1"/>
    <col min="13" max="14" width="9.140625" style="161" customWidth="1"/>
    <col min="15" max="15" width="13.57421875" style="161" customWidth="1"/>
    <col min="16" max="16" width="1.1484375" style="161" customWidth="1"/>
    <col min="17" max="16384" width="9.140625" style="161" customWidth="1"/>
  </cols>
  <sheetData>
    <row r="1" spans="1:11" s="144" customFormat="1" ht="27">
      <c r="A1" s="179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44" customFormat="1" ht="22.5" customHeight="1">
      <c r="A2" s="179" t="s">
        <v>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144" customFormat="1" ht="27">
      <c r="A3" s="179" t="s">
        <v>537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144" customFormat="1" ht="14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4:10" s="5" customFormat="1" ht="21.75" customHeight="1">
      <c r="D5" s="181" t="s">
        <v>503</v>
      </c>
      <c r="E5" s="181"/>
      <c r="F5" s="181"/>
      <c r="H5" s="181" t="s">
        <v>299</v>
      </c>
      <c r="I5" s="181"/>
      <c r="J5" s="181"/>
    </row>
    <row r="6" spans="4:10" s="5" customFormat="1" ht="21.75" customHeight="1">
      <c r="D6" s="21" t="s">
        <v>1</v>
      </c>
      <c r="E6" s="21"/>
      <c r="F6" s="21" t="s">
        <v>17</v>
      </c>
      <c r="H6" s="21" t="s">
        <v>1</v>
      </c>
      <c r="I6" s="21"/>
      <c r="J6" s="21" t="s">
        <v>17</v>
      </c>
    </row>
    <row r="7" spans="1:10" s="5" customFormat="1" ht="21.75" customHeight="1">
      <c r="A7" s="2" t="s">
        <v>126</v>
      </c>
      <c r="B7" s="2"/>
      <c r="C7" s="2"/>
      <c r="D7" s="75"/>
      <c r="E7" s="75"/>
      <c r="F7" s="75"/>
      <c r="G7" s="2"/>
      <c r="H7" s="75"/>
      <c r="I7" s="75"/>
      <c r="J7" s="75"/>
    </row>
    <row r="8" spans="2:10" s="5" customFormat="1" ht="21.75" customHeight="1">
      <c r="B8" s="5" t="s">
        <v>127</v>
      </c>
      <c r="D8" s="12">
        <v>164899364</v>
      </c>
      <c r="E8" s="12"/>
      <c r="F8" s="12">
        <f>SUM(D8*100)/219432553.95</f>
        <v>75.14808583851877</v>
      </c>
      <c r="G8" s="12"/>
      <c r="H8" s="12">
        <v>156935251</v>
      </c>
      <c r="I8" s="12"/>
      <c r="J8" s="12">
        <f>SUM(H8*100)/192089441.98</f>
        <v>81.69905091209533</v>
      </c>
    </row>
    <row r="9" spans="1:10" s="5" customFormat="1" ht="21.75" customHeight="1">
      <c r="A9" s="37"/>
      <c r="B9" s="5" t="s">
        <v>224</v>
      </c>
      <c r="D9" s="12">
        <v>224256</v>
      </c>
      <c r="E9" s="12"/>
      <c r="F9" s="12">
        <f>SUM(D9*100)/219432553.95</f>
        <v>0.1021981451535669</v>
      </c>
      <c r="G9" s="12"/>
      <c r="H9" s="12">
        <v>292587</v>
      </c>
      <c r="I9" s="12"/>
      <c r="J9" s="12">
        <f>SUM(H9*100)/192089441.98</f>
        <v>0.15231810607813814</v>
      </c>
    </row>
    <row r="10" spans="2:10" s="5" customFormat="1" ht="21.75" customHeight="1">
      <c r="B10" s="5" t="s">
        <v>128</v>
      </c>
      <c r="D10" s="12">
        <v>2286155.74</v>
      </c>
      <c r="E10" s="12"/>
      <c r="F10" s="12">
        <f>SUM(D10*100)/219432553.95</f>
        <v>1.0418489412108491</v>
      </c>
      <c r="G10" s="12"/>
      <c r="H10" s="12">
        <v>2403444.93</v>
      </c>
      <c r="I10" s="12"/>
      <c r="J10" s="12">
        <f>SUM(H10*100)/192089441.98</f>
        <v>1.2512113655107826</v>
      </c>
    </row>
    <row r="11" spans="2:10" s="5" customFormat="1" ht="21.75" customHeight="1">
      <c r="B11" s="5" t="s">
        <v>228</v>
      </c>
      <c r="D11" s="12">
        <v>50180800.21</v>
      </c>
      <c r="E11" s="12"/>
      <c r="F11" s="12">
        <f>SUM(D11*100)/219432553.95</f>
        <v>22.868439211364336</v>
      </c>
      <c r="G11" s="12"/>
      <c r="H11" s="12">
        <v>30677852.05</v>
      </c>
      <c r="I11" s="12"/>
      <c r="J11" s="12">
        <f>SUM(H11*100)/192089441.98</f>
        <v>15.970608136387904</v>
      </c>
    </row>
    <row r="12" spans="2:10" s="5" customFormat="1" ht="21.75" customHeight="1">
      <c r="B12" s="5" t="s">
        <v>129</v>
      </c>
      <c r="D12" s="164">
        <v>1841978</v>
      </c>
      <c r="E12" s="12"/>
      <c r="F12" s="12">
        <f>SUM(D12*100)/219432553.95</f>
        <v>0.8394278637524831</v>
      </c>
      <c r="G12" s="12"/>
      <c r="H12" s="164">
        <v>1780307</v>
      </c>
      <c r="I12" s="12"/>
      <c r="J12" s="12">
        <f>SUM(H12*100)/192089441.98</f>
        <v>0.926811479927857</v>
      </c>
    </row>
    <row r="13" spans="3:11" s="5" customFormat="1" ht="21.75" customHeight="1">
      <c r="C13" s="16" t="s">
        <v>130</v>
      </c>
      <c r="D13" s="165">
        <f>SUM(D8:D12)</f>
        <v>219432553.95000002</v>
      </c>
      <c r="E13" s="166"/>
      <c r="F13" s="165">
        <f>SUM(F8:F12)</f>
        <v>99.99999999999999</v>
      </c>
      <c r="G13" s="166"/>
      <c r="H13" s="165">
        <f>SUM(H8:H12)</f>
        <v>192089441.98000002</v>
      </c>
      <c r="I13" s="166"/>
      <c r="J13" s="165">
        <f>SUM(J8:J12)</f>
        <v>100.00000000000003</v>
      </c>
      <c r="K13" s="2"/>
    </row>
    <row r="14" spans="1:10" s="5" customFormat="1" ht="21.75" customHeight="1">
      <c r="A14" s="2" t="s">
        <v>165</v>
      </c>
      <c r="B14" s="2"/>
      <c r="C14" s="2"/>
      <c r="D14" s="75"/>
      <c r="E14" s="75"/>
      <c r="F14" s="75"/>
      <c r="G14" s="2"/>
      <c r="H14" s="75"/>
      <c r="I14" s="75"/>
      <c r="J14" s="75"/>
    </row>
    <row r="15" spans="2:17" s="5" customFormat="1" ht="21.75" customHeight="1">
      <c r="B15" s="5" t="s">
        <v>131</v>
      </c>
      <c r="D15" s="12">
        <v>31414764.15</v>
      </c>
      <c r="E15" s="12"/>
      <c r="F15" s="12">
        <f>SUM(D15*100)/219432553.95</f>
        <v>14.316364452084983</v>
      </c>
      <c r="G15" s="12"/>
      <c r="H15" s="12">
        <v>26620866.54</v>
      </c>
      <c r="I15" s="12"/>
      <c r="J15" s="12">
        <f>SUM(H15*100)/192089441.98</f>
        <v>13.858578725410487</v>
      </c>
      <c r="O15" s="75">
        <v>17775791.47</v>
      </c>
      <c r="P15" s="75"/>
      <c r="Q15" s="167">
        <f>SUM(O15*100)/149660700.22</f>
        <v>11.8773942951421</v>
      </c>
    </row>
    <row r="16" spans="2:17" s="5" customFormat="1" ht="21.75" customHeight="1">
      <c r="B16" s="5" t="s">
        <v>132</v>
      </c>
      <c r="D16" s="12">
        <v>17296155.02</v>
      </c>
      <c r="E16" s="12"/>
      <c r="F16" s="12">
        <f>SUM(D16*100)/219432553.95</f>
        <v>7.882219255371338</v>
      </c>
      <c r="G16" s="12"/>
      <c r="H16" s="12">
        <v>5866218.66</v>
      </c>
      <c r="I16" s="12"/>
      <c r="J16" s="12">
        <f>SUM(H16*100)/192089441.98+0.01</f>
        <v>3.063899579036093</v>
      </c>
      <c r="O16" s="75">
        <v>668786.27</v>
      </c>
      <c r="P16" s="75"/>
      <c r="Q16" s="167">
        <f>SUM(O16*100)/149660700.22</f>
        <v>0.44686832883775746</v>
      </c>
    </row>
    <row r="17" spans="2:17" s="5" customFormat="1" ht="21.75" customHeight="1">
      <c r="B17" s="5" t="s">
        <v>225</v>
      </c>
      <c r="D17" s="12">
        <v>-9808.8</v>
      </c>
      <c r="E17" s="12"/>
      <c r="F17" s="12">
        <f>SUM(D17*100)/219432553.95</f>
        <v>-0.0044700751203192194</v>
      </c>
      <c r="G17" s="12"/>
      <c r="H17" s="12">
        <v>-695.4</v>
      </c>
      <c r="I17" s="12"/>
      <c r="J17" s="12">
        <f>SUM(H17*100)/192089441.98</f>
        <v>-0.0003620188558163461</v>
      </c>
      <c r="K17" s="75"/>
      <c r="O17" s="168"/>
      <c r="P17" s="75"/>
      <c r="Q17" s="167"/>
    </row>
    <row r="18" spans="2:17" s="5" customFormat="1" ht="21.75" customHeight="1">
      <c r="B18" s="3" t="s">
        <v>266</v>
      </c>
      <c r="C18" s="3"/>
      <c r="D18" s="12">
        <v>254372.55</v>
      </c>
      <c r="E18" s="12"/>
      <c r="F18" s="12">
        <f>SUM(D18*100)/219432553.95-0.01</f>
        <v>0.10592288629059181</v>
      </c>
      <c r="G18" s="12"/>
      <c r="H18" s="12">
        <v>254372.55</v>
      </c>
      <c r="I18" s="12"/>
      <c r="J18" s="12">
        <f>SUM(H18*100)/192089441.98</f>
        <v>0.13242401423941083</v>
      </c>
      <c r="K18" s="75"/>
      <c r="O18" s="168"/>
      <c r="P18" s="75"/>
      <c r="Q18" s="167"/>
    </row>
    <row r="19" spans="2:17" s="5" customFormat="1" ht="21.75" customHeight="1">
      <c r="B19" s="3" t="s">
        <v>290</v>
      </c>
      <c r="C19" s="3"/>
      <c r="D19" s="12">
        <v>3500000</v>
      </c>
      <c r="E19" s="12"/>
      <c r="F19" s="12">
        <f>SUM(D19*100)/219432553.95-0.01</f>
        <v>1.5850231344422632</v>
      </c>
      <c r="G19" s="12"/>
      <c r="H19" s="12">
        <v>3500000</v>
      </c>
      <c r="I19" s="12"/>
      <c r="J19" s="12">
        <f>SUM(H19*100)/192089441.98</f>
        <v>1.8220678679281153</v>
      </c>
      <c r="K19" s="75"/>
      <c r="O19" s="168"/>
      <c r="P19" s="75"/>
      <c r="Q19" s="167"/>
    </row>
    <row r="20" spans="3:11" s="5" customFormat="1" ht="21.75" customHeight="1">
      <c r="C20" s="16" t="s">
        <v>133</v>
      </c>
      <c r="D20" s="165">
        <f>SUM(D15:D19)</f>
        <v>52455482.92</v>
      </c>
      <c r="E20" s="166"/>
      <c r="F20" s="165">
        <f>SUM(F15:F19)+0.01</f>
        <v>23.89505965306886</v>
      </c>
      <c r="G20" s="166"/>
      <c r="H20" s="165">
        <f>SUM(H15:H19)</f>
        <v>36240762.35</v>
      </c>
      <c r="I20" s="166"/>
      <c r="J20" s="165">
        <f>SUM(J15:J19)-0.01</f>
        <v>18.866608167758287</v>
      </c>
      <c r="K20" s="2"/>
    </row>
    <row r="21" spans="1:11" s="5" customFormat="1" ht="21.75" customHeight="1">
      <c r="A21" s="37" t="s">
        <v>545</v>
      </c>
      <c r="E21" s="169"/>
      <c r="F21" s="170"/>
      <c r="G21" s="2"/>
      <c r="I21" s="169"/>
      <c r="J21" s="170"/>
      <c r="K21" s="2"/>
    </row>
    <row r="22" spans="1:11" s="5" customFormat="1" ht="21.75" customHeight="1">
      <c r="A22" s="37"/>
      <c r="B22" s="5" t="s">
        <v>538</v>
      </c>
      <c r="D22" s="12">
        <v>350750.6</v>
      </c>
      <c r="E22" s="12"/>
      <c r="F22" s="12">
        <f>SUM(D22*100)/219432553.95</f>
        <v>0.15984437754842984</v>
      </c>
      <c r="G22" s="12"/>
      <c r="H22" s="8">
        <v>0</v>
      </c>
      <c r="I22" s="12"/>
      <c r="J22" s="8">
        <f>SUM(H22*100)/192089441.98</f>
        <v>0</v>
      </c>
      <c r="K22" s="2"/>
    </row>
    <row r="23" spans="2:11" s="5" customFormat="1" ht="21.75" customHeight="1">
      <c r="B23" s="5" t="s">
        <v>207</v>
      </c>
      <c r="D23" s="7">
        <v>-110939.88</v>
      </c>
      <c r="E23" s="166"/>
      <c r="F23" s="12">
        <f>SUM(D23*100)/219432553.95</f>
        <v>-0.05055762146635673</v>
      </c>
      <c r="G23" s="15"/>
      <c r="H23" s="7">
        <v>-77434.71</v>
      </c>
      <c r="I23" s="166"/>
      <c r="J23" s="12">
        <f>SUM(H23*100)/192089441.98</f>
        <v>-0.04031179912952341</v>
      </c>
      <c r="K23" s="2"/>
    </row>
    <row r="24" spans="3:11" s="5" customFormat="1" ht="21.75" customHeight="1">
      <c r="C24" s="2" t="s">
        <v>271</v>
      </c>
      <c r="D24" s="165">
        <f>SUM(D22:D23)</f>
        <v>239810.71999999997</v>
      </c>
      <c r="E24" s="166"/>
      <c r="F24" s="165">
        <f>SUM(F22:F23)</f>
        <v>0.10928675608207311</v>
      </c>
      <c r="G24" s="166"/>
      <c r="H24" s="165">
        <f>SUM(H22:H23)</f>
        <v>-77434.71</v>
      </c>
      <c r="I24" s="166"/>
      <c r="J24" s="165">
        <f>SUM(J22:J23)</f>
        <v>-0.04031179912952341</v>
      </c>
      <c r="K24" s="2"/>
    </row>
    <row r="25" spans="2:11" s="5" customFormat="1" ht="21.75" customHeight="1">
      <c r="B25" s="178" t="s">
        <v>134</v>
      </c>
      <c r="C25" s="178"/>
      <c r="D25" s="165">
        <f>SUM(D13-D20-D24)</f>
        <v>166737260.31000003</v>
      </c>
      <c r="E25" s="166"/>
      <c r="F25" s="165">
        <f>SUM(F13-F20-F24)-0.01</f>
        <v>75.98565359084905</v>
      </c>
      <c r="G25" s="166"/>
      <c r="H25" s="165">
        <f>SUM(H13-H20-H24)</f>
        <v>155926114.34000003</v>
      </c>
      <c r="I25" s="166"/>
      <c r="J25" s="165">
        <f>SUM(J13-J20-J24)</f>
        <v>81.17370363137127</v>
      </c>
      <c r="K25" s="2"/>
    </row>
    <row r="26" spans="1:10" s="5" customFormat="1" ht="21.75" customHeight="1">
      <c r="A26" s="37" t="s">
        <v>19</v>
      </c>
      <c r="B26" s="2" t="s">
        <v>21</v>
      </c>
      <c r="D26" s="75"/>
      <c r="E26" s="75"/>
      <c r="F26" s="75"/>
      <c r="H26" s="75"/>
      <c r="I26" s="75"/>
      <c r="J26" s="75"/>
    </row>
    <row r="27" spans="2:10" s="5" customFormat="1" ht="21.75" customHeight="1">
      <c r="B27" s="5" t="s">
        <v>20</v>
      </c>
      <c r="D27" s="12">
        <v>16750</v>
      </c>
      <c r="E27" s="12"/>
      <c r="F27" s="12">
        <f>SUM(D27*100)/219432553.95</f>
        <v>0.007633325000545117</v>
      </c>
      <c r="G27" s="12"/>
      <c r="H27" s="12">
        <v>11650</v>
      </c>
      <c r="I27" s="12"/>
      <c r="J27" s="12">
        <f>SUM(H27*100)/192089441.98</f>
        <v>0.006064883046103584</v>
      </c>
    </row>
    <row r="28" spans="2:10" s="5" customFormat="1" ht="21.75" customHeight="1">
      <c r="B28" s="5" t="s">
        <v>21</v>
      </c>
      <c r="D28" s="12">
        <v>2900</v>
      </c>
      <c r="E28" s="12"/>
      <c r="F28" s="12">
        <f>SUM(D28*100)/219432553.95</f>
        <v>0.0013215905971093037</v>
      </c>
      <c r="G28" s="12"/>
      <c r="H28" s="12">
        <v>3500</v>
      </c>
      <c r="I28" s="12"/>
      <c r="J28" s="12">
        <f>SUM(H28*100)/192089441.98</f>
        <v>0.0018220678679281154</v>
      </c>
    </row>
    <row r="29" spans="2:15" s="5" customFormat="1" ht="21.75" customHeight="1">
      <c r="B29" s="5" t="s">
        <v>116</v>
      </c>
      <c r="D29" s="12">
        <v>29443</v>
      </c>
      <c r="E29" s="12"/>
      <c r="F29" s="12">
        <f>SUM(D29*100)/219432553.95</f>
        <v>0.013417790327823873</v>
      </c>
      <c r="G29" s="12"/>
      <c r="H29" s="12">
        <v>27960</v>
      </c>
      <c r="I29" s="12"/>
      <c r="J29" s="12">
        <f>SUM(H29*100)/192089441.98</f>
        <v>0.014555719310648602</v>
      </c>
      <c r="O29" s="75">
        <f>SUM(D13)</f>
        <v>219432553.95000002</v>
      </c>
    </row>
    <row r="30" spans="2:10" s="5" customFormat="1" ht="21.75" customHeight="1">
      <c r="B30" s="5" t="s">
        <v>117</v>
      </c>
      <c r="D30" s="48">
        <v>0</v>
      </c>
      <c r="E30" s="12"/>
      <c r="F30" s="48">
        <f>SUM(D30*100)/219432553.95</f>
        <v>0</v>
      </c>
      <c r="G30" s="12"/>
      <c r="H30" s="12">
        <v>350000</v>
      </c>
      <c r="I30" s="12"/>
      <c r="J30" s="12">
        <f>SUM(H30*100)/192089441.98</f>
        <v>0.18220678679281155</v>
      </c>
    </row>
    <row r="31" spans="2:15" s="5" customFormat="1" ht="21.75" customHeight="1">
      <c r="B31" s="5" t="s">
        <v>295</v>
      </c>
      <c r="D31" s="48">
        <v>0</v>
      </c>
      <c r="E31" s="12"/>
      <c r="F31" s="48">
        <f>SUM(D31*100)/219432553.95</f>
        <v>0</v>
      </c>
      <c r="G31" s="12"/>
      <c r="H31" s="12">
        <v>15000</v>
      </c>
      <c r="I31" s="12"/>
      <c r="J31" s="12">
        <f>SUM(H31*100)/192089441.98</f>
        <v>0.007808862291120495</v>
      </c>
      <c r="O31" s="75">
        <f>SUM(D13+D32)</f>
        <v>219481646.95000002</v>
      </c>
    </row>
    <row r="32" spans="3:11" s="5" customFormat="1" ht="21.75" customHeight="1">
      <c r="C32" s="16" t="s">
        <v>135</v>
      </c>
      <c r="D32" s="165">
        <f>SUM(D27:D31)</f>
        <v>49093</v>
      </c>
      <c r="E32" s="166"/>
      <c r="F32" s="165">
        <f>SUM(F27:F31)</f>
        <v>0.02237270592547829</v>
      </c>
      <c r="G32" s="166"/>
      <c r="H32" s="165">
        <f>SUM(H27:H31)</f>
        <v>408110</v>
      </c>
      <c r="I32" s="166"/>
      <c r="J32" s="165">
        <f>SUM(J27:J31)</f>
        <v>0.21245831930861234</v>
      </c>
      <c r="K32" s="2"/>
    </row>
    <row r="33" spans="3:17" s="5" customFormat="1" ht="21.75" customHeight="1">
      <c r="C33" s="18"/>
      <c r="D33" s="75"/>
      <c r="E33" s="75"/>
      <c r="F33" s="75"/>
      <c r="H33" s="75"/>
      <c r="I33" s="75"/>
      <c r="J33" s="75"/>
      <c r="O33" s="75"/>
      <c r="P33" s="75"/>
      <c r="Q33" s="167"/>
    </row>
    <row r="34" spans="3:17" s="5" customFormat="1" ht="21.75" customHeight="1">
      <c r="C34" s="18"/>
      <c r="D34" s="75"/>
      <c r="E34" s="75"/>
      <c r="F34" s="75"/>
      <c r="H34" s="75"/>
      <c r="I34" s="75"/>
      <c r="J34" s="75"/>
      <c r="O34" s="75"/>
      <c r="P34" s="75"/>
      <c r="Q34" s="167"/>
    </row>
    <row r="35" spans="3:17" s="5" customFormat="1" ht="21.75" customHeight="1">
      <c r="C35" s="18"/>
      <c r="D35" s="75"/>
      <c r="E35" s="75"/>
      <c r="F35" s="75"/>
      <c r="H35" s="75"/>
      <c r="I35" s="75"/>
      <c r="J35" s="75"/>
      <c r="O35" s="75"/>
      <c r="P35" s="75"/>
      <c r="Q35" s="167"/>
    </row>
    <row r="36" spans="3:17" s="5" customFormat="1" ht="21.75" customHeight="1">
      <c r="C36" s="18"/>
      <c r="D36" s="75"/>
      <c r="E36" s="75"/>
      <c r="F36" s="75"/>
      <c r="H36" s="75"/>
      <c r="I36" s="75"/>
      <c r="J36" s="75"/>
      <c r="O36" s="75"/>
      <c r="P36" s="75"/>
      <c r="Q36" s="167"/>
    </row>
    <row r="37" spans="3:10" s="5" customFormat="1" ht="21.75" customHeight="1">
      <c r="C37" s="18"/>
      <c r="D37" s="181" t="s">
        <v>503</v>
      </c>
      <c r="E37" s="181"/>
      <c r="F37" s="181"/>
      <c r="H37" s="181" t="s">
        <v>299</v>
      </c>
      <c r="I37" s="181"/>
      <c r="J37" s="181"/>
    </row>
    <row r="38" spans="3:10" s="5" customFormat="1" ht="21.75" customHeight="1">
      <c r="C38" s="18"/>
      <c r="D38" s="21" t="s">
        <v>1</v>
      </c>
      <c r="E38" s="21"/>
      <c r="F38" s="21" t="s">
        <v>17</v>
      </c>
      <c r="H38" s="21" t="s">
        <v>1</v>
      </c>
      <c r="I38" s="21"/>
      <c r="J38" s="21" t="s">
        <v>17</v>
      </c>
    </row>
    <row r="39" spans="1:10" s="5" customFormat="1" ht="21.75" customHeight="1">
      <c r="A39" s="68" t="s">
        <v>22</v>
      </c>
      <c r="B39" s="2" t="s">
        <v>23</v>
      </c>
      <c r="C39" s="2"/>
      <c r="D39" s="75"/>
      <c r="E39" s="75"/>
      <c r="F39" s="75"/>
      <c r="G39" s="2"/>
      <c r="H39" s="75"/>
      <c r="I39" s="75"/>
      <c r="J39" s="75"/>
    </row>
    <row r="40" spans="2:10" s="5" customFormat="1" ht="21.75" customHeight="1">
      <c r="B40" s="2" t="s">
        <v>24</v>
      </c>
      <c r="C40" s="2"/>
      <c r="D40" s="75"/>
      <c r="E40" s="75"/>
      <c r="F40" s="75"/>
      <c r="G40" s="2"/>
      <c r="H40" s="75"/>
      <c r="I40" s="75"/>
      <c r="J40" s="75"/>
    </row>
    <row r="41" spans="3:17" s="5" customFormat="1" ht="21.75" customHeight="1">
      <c r="C41" s="5" t="s">
        <v>25</v>
      </c>
      <c r="D41" s="12">
        <v>1374540</v>
      </c>
      <c r="E41" s="12"/>
      <c r="F41" s="12">
        <f aca="true" t="shared" si="0" ref="F41:F70">SUM(D41*100)/219432553.95</f>
        <v>0.6264065997760767</v>
      </c>
      <c r="G41" s="12"/>
      <c r="H41" s="12">
        <v>1235280</v>
      </c>
      <c r="I41" s="12"/>
      <c r="J41" s="12">
        <f aca="true" t="shared" si="1" ref="J41:J46">SUM(H41*100)/192089441.98</f>
        <v>0.643075427398355</v>
      </c>
      <c r="O41" s="75">
        <v>1293848</v>
      </c>
      <c r="P41" s="75"/>
      <c r="Q41" s="167">
        <f>SUM(O41*100)/149660700.22</f>
        <v>0.864520878292066</v>
      </c>
    </row>
    <row r="42" spans="3:17" s="5" customFormat="1" ht="21.75" customHeight="1">
      <c r="C42" s="5" t="s">
        <v>26</v>
      </c>
      <c r="D42" s="12">
        <v>230120</v>
      </c>
      <c r="E42" s="12"/>
      <c r="F42" s="12">
        <f>SUM(D42*100)/219432553.95+0.01</f>
        <v>0.11487049248510102</v>
      </c>
      <c r="G42" s="12"/>
      <c r="H42" s="12">
        <v>207880</v>
      </c>
      <c r="I42" s="12"/>
      <c r="J42" s="12">
        <f t="shared" si="1"/>
        <v>0.10822041953854189</v>
      </c>
      <c r="O42" s="75"/>
      <c r="P42" s="75"/>
      <c r="Q42" s="167"/>
    </row>
    <row r="43" spans="3:17" s="5" customFormat="1" ht="21.75" customHeight="1">
      <c r="C43" s="5" t="s">
        <v>72</v>
      </c>
      <c r="D43" s="12">
        <v>22300</v>
      </c>
      <c r="E43" s="12"/>
      <c r="F43" s="12">
        <f t="shared" si="0"/>
        <v>0.010162575970874992</v>
      </c>
      <c r="G43" s="12"/>
      <c r="H43" s="12">
        <v>21800</v>
      </c>
      <c r="I43" s="12"/>
      <c r="J43" s="12">
        <f t="shared" si="1"/>
        <v>0.011348879863095119</v>
      </c>
      <c r="O43" s="75"/>
      <c r="P43" s="75"/>
      <c r="Q43" s="167"/>
    </row>
    <row r="44" spans="3:17" s="5" customFormat="1" ht="21.75" customHeight="1">
      <c r="C44" s="18" t="s">
        <v>78</v>
      </c>
      <c r="D44" s="12">
        <v>45442</v>
      </c>
      <c r="E44" s="12"/>
      <c r="F44" s="12">
        <f t="shared" si="0"/>
        <v>0.020708868935807236</v>
      </c>
      <c r="G44" s="12"/>
      <c r="H44" s="12">
        <v>31666</v>
      </c>
      <c r="I44" s="12"/>
      <c r="J44" s="12">
        <f t="shared" si="1"/>
        <v>0.016485028887374773</v>
      </c>
      <c r="N44" s="5">
        <v>10.02</v>
      </c>
      <c r="O44" s="75">
        <v>38496</v>
      </c>
      <c r="P44" s="75"/>
      <c r="Q44" s="167">
        <f>SUM(O44*100)/149660700.22</f>
        <v>0.025722183541444878</v>
      </c>
    </row>
    <row r="45" spans="3:17" s="5" customFormat="1" ht="21.75" customHeight="1">
      <c r="C45" s="5" t="s">
        <v>98</v>
      </c>
      <c r="D45" s="12">
        <v>87800</v>
      </c>
      <c r="E45" s="12"/>
      <c r="F45" s="12">
        <f t="shared" si="0"/>
        <v>0.04001229462972306</v>
      </c>
      <c r="G45" s="12"/>
      <c r="H45" s="12">
        <v>82400</v>
      </c>
      <c r="I45" s="12"/>
      <c r="J45" s="12">
        <f t="shared" si="1"/>
        <v>0.04289668351922191</v>
      </c>
      <c r="O45" s="75">
        <v>86905</v>
      </c>
      <c r="P45" s="75"/>
      <c r="Q45" s="167">
        <f>SUM(O45*100)/149660700.22</f>
        <v>0.058068016434675476</v>
      </c>
    </row>
    <row r="46" spans="3:17" s="5" customFormat="1" ht="21.75" customHeight="1">
      <c r="C46" s="39" t="s">
        <v>412</v>
      </c>
      <c r="D46" s="48">
        <v>0</v>
      </c>
      <c r="E46" s="12"/>
      <c r="F46" s="48">
        <f t="shared" si="0"/>
        <v>0</v>
      </c>
      <c r="G46" s="12"/>
      <c r="H46" s="12">
        <v>15000</v>
      </c>
      <c r="I46" s="12"/>
      <c r="J46" s="12">
        <f t="shared" si="1"/>
        <v>0.007808862291120495</v>
      </c>
      <c r="O46" s="75"/>
      <c r="P46" s="75"/>
      <c r="Q46" s="167"/>
    </row>
    <row r="47" spans="2:10" s="5" customFormat="1" ht="21.75" customHeight="1">
      <c r="B47" s="2" t="s">
        <v>136</v>
      </c>
      <c r="C47" s="49"/>
      <c r="D47" s="75"/>
      <c r="E47" s="75"/>
      <c r="F47" s="75"/>
      <c r="G47" s="2"/>
      <c r="H47" s="75"/>
      <c r="I47" s="75"/>
      <c r="J47" s="75"/>
    </row>
    <row r="48" spans="3:17" s="5" customFormat="1" ht="21.75" customHeight="1">
      <c r="C48" s="18" t="s">
        <v>39</v>
      </c>
      <c r="D48" s="12">
        <v>37432.52</v>
      </c>
      <c r="E48" s="12"/>
      <c r="F48" s="12">
        <f t="shared" si="0"/>
        <v>0.017058781537277915</v>
      </c>
      <c r="G48" s="12"/>
      <c r="H48" s="12">
        <v>31003.51</v>
      </c>
      <c r="I48" s="12"/>
      <c r="J48" s="12">
        <f>SUM(H48*100)/192089441.98</f>
        <v>0.016140142675425143</v>
      </c>
      <c r="O48" s="75">
        <v>41210.83</v>
      </c>
      <c r="P48" s="75"/>
      <c r="Q48" s="167">
        <f>SUM(O48*100)/149660700.22</f>
        <v>0.027536173450625593</v>
      </c>
    </row>
    <row r="49" spans="3:17" s="5" customFormat="1" ht="21.75" customHeight="1">
      <c r="C49" s="5" t="s">
        <v>231</v>
      </c>
      <c r="D49" s="12">
        <v>1600</v>
      </c>
      <c r="E49" s="12"/>
      <c r="F49" s="12">
        <f t="shared" si="0"/>
        <v>0.0007291534328878917</v>
      </c>
      <c r="G49" s="12"/>
      <c r="H49" s="12">
        <v>400</v>
      </c>
      <c r="I49" s="12"/>
      <c r="J49" s="12">
        <f>SUM(H49*100)/192089441.98</f>
        <v>0.00020823632776321318</v>
      </c>
      <c r="O49" s="75">
        <v>3340</v>
      </c>
      <c r="P49" s="75"/>
      <c r="Q49" s="167">
        <f>SUM(O49*100)/149660700.22</f>
        <v>0.002231714802276234</v>
      </c>
    </row>
    <row r="50" spans="3:17" s="5" customFormat="1" ht="21.75" customHeight="1">
      <c r="C50" s="5" t="s">
        <v>232</v>
      </c>
      <c r="D50" s="48">
        <v>0</v>
      </c>
      <c r="E50" s="12"/>
      <c r="F50" s="48">
        <f>SUM(D50*100)/219432553.95</f>
        <v>0</v>
      </c>
      <c r="G50" s="12"/>
      <c r="H50" s="12">
        <v>9630</v>
      </c>
      <c r="I50" s="12"/>
      <c r="J50" s="12">
        <f>SUM(H50*100)/192089441.98</f>
        <v>0.005013289590899358</v>
      </c>
      <c r="O50" s="75"/>
      <c r="P50" s="75"/>
      <c r="Q50" s="167"/>
    </row>
    <row r="51" spans="3:17" s="5" customFormat="1" ht="21.75" customHeight="1">
      <c r="C51" s="18" t="s">
        <v>97</v>
      </c>
      <c r="D51" s="12">
        <v>42100</v>
      </c>
      <c r="E51" s="12"/>
      <c r="F51" s="12">
        <f t="shared" si="0"/>
        <v>0.01918584970286265</v>
      </c>
      <c r="G51" s="12"/>
      <c r="H51" s="12">
        <v>42100</v>
      </c>
      <c r="I51" s="12"/>
      <c r="J51" s="12">
        <f>SUM(H51*100)/192089441.98</f>
        <v>0.021916873497078188</v>
      </c>
      <c r="O51" s="75">
        <v>71950</v>
      </c>
      <c r="P51" s="75"/>
      <c r="Q51" s="167">
        <f>SUM(O51*100)/149660700.22</f>
        <v>0.048075413180770965</v>
      </c>
    </row>
    <row r="52" spans="3:17" s="5" customFormat="1" ht="21.75" customHeight="1">
      <c r="C52" s="5" t="s">
        <v>99</v>
      </c>
      <c r="D52" s="12">
        <v>86460</v>
      </c>
      <c r="E52" s="12"/>
      <c r="F52" s="12">
        <f t="shared" si="0"/>
        <v>0.03940162862967945</v>
      </c>
      <c r="G52" s="12"/>
      <c r="H52" s="12">
        <v>85000</v>
      </c>
      <c r="I52" s="12"/>
      <c r="J52" s="12">
        <f>SUM(H52*100)/192089441.98</f>
        <v>0.0442502196496828</v>
      </c>
      <c r="N52" s="5">
        <v>0.09</v>
      </c>
      <c r="O52" s="75">
        <v>16000</v>
      </c>
      <c r="P52" s="75"/>
      <c r="Q52" s="167">
        <f>SUM(O52*100)/149660700.22</f>
        <v>0.01069084935222148</v>
      </c>
    </row>
    <row r="53" spans="2:10" s="5" customFormat="1" ht="21.75" customHeight="1">
      <c r="B53" s="2" t="s">
        <v>40</v>
      </c>
      <c r="C53" s="2"/>
      <c r="D53" s="12"/>
      <c r="E53" s="12"/>
      <c r="F53" s="12"/>
      <c r="G53" s="166"/>
      <c r="H53" s="12"/>
      <c r="I53" s="12"/>
      <c r="J53" s="12"/>
    </row>
    <row r="54" spans="3:17" s="5" customFormat="1" ht="21.75" customHeight="1">
      <c r="C54" s="5" t="s">
        <v>79</v>
      </c>
      <c r="D54" s="12">
        <v>120000</v>
      </c>
      <c r="E54" s="12"/>
      <c r="F54" s="12">
        <f t="shared" si="0"/>
        <v>0.05468650746659188</v>
      </c>
      <c r="G54" s="12"/>
      <c r="H54" s="12">
        <v>120000</v>
      </c>
      <c r="I54" s="12"/>
      <c r="J54" s="12">
        <f>SUM(H54*100)/192089441.98</f>
        <v>0.06247089832896396</v>
      </c>
      <c r="O54" s="75">
        <v>90000</v>
      </c>
      <c r="P54" s="75"/>
      <c r="Q54" s="167">
        <f>SUM(O54*100)/149660700.22</f>
        <v>0.06013602760624582</v>
      </c>
    </row>
    <row r="55" spans="3:17" s="5" customFormat="1" ht="21.75" customHeight="1">
      <c r="C55" s="5" t="s">
        <v>119</v>
      </c>
      <c r="D55" s="12">
        <v>478700</v>
      </c>
      <c r="E55" s="12"/>
      <c r="F55" s="12">
        <f t="shared" si="0"/>
        <v>0.2181535927021461</v>
      </c>
      <c r="G55" s="12"/>
      <c r="H55" s="12">
        <v>464100</v>
      </c>
      <c r="I55" s="12"/>
      <c r="J55" s="12">
        <f>SUM(H55*100)/192089441.98</f>
        <v>0.2416061992872681</v>
      </c>
      <c r="O55" s="75">
        <v>379700</v>
      </c>
      <c r="P55" s="75"/>
      <c r="Q55" s="167">
        <f>SUM(O55*100)/149660700.22</f>
        <v>0.253707218689906</v>
      </c>
    </row>
    <row r="56" spans="3:17" s="5" customFormat="1" ht="21.75" customHeight="1">
      <c r="C56" s="5" t="s">
        <v>120</v>
      </c>
      <c r="D56" s="164">
        <v>535000</v>
      </c>
      <c r="E56" s="12"/>
      <c r="F56" s="12">
        <f t="shared" si="0"/>
        <v>0.2438106791218888</v>
      </c>
      <c r="G56" s="12"/>
      <c r="H56" s="164">
        <v>140000</v>
      </c>
      <c r="I56" s="12"/>
      <c r="J56" s="12">
        <f>SUM(H56*100)/192089441.98</f>
        <v>0.07288271471712461</v>
      </c>
      <c r="N56" s="5">
        <v>1.72</v>
      </c>
      <c r="O56" s="75">
        <v>2110000</v>
      </c>
      <c r="P56" s="75"/>
      <c r="Q56" s="167">
        <f>SUM(O56*100)/149660700.22</f>
        <v>1.4098557583242075</v>
      </c>
    </row>
    <row r="57" spans="3:17" s="5" customFormat="1" ht="21.75" customHeight="1">
      <c r="C57" s="5" t="s">
        <v>288</v>
      </c>
      <c r="D57" s="12">
        <v>124000</v>
      </c>
      <c r="E57" s="12"/>
      <c r="F57" s="12">
        <f t="shared" si="0"/>
        <v>0.05650939104881161</v>
      </c>
      <c r="G57" s="12"/>
      <c r="H57" s="12">
        <v>132000</v>
      </c>
      <c r="I57" s="12"/>
      <c r="J57" s="12">
        <f>SUM(H57*100)/192089441.98</f>
        <v>0.06871798816186035</v>
      </c>
      <c r="O57" s="75"/>
      <c r="P57" s="75"/>
      <c r="Q57" s="167"/>
    </row>
    <row r="58" spans="1:10" s="5" customFormat="1" ht="21.75" customHeight="1">
      <c r="A58" s="2"/>
      <c r="B58" s="2" t="s">
        <v>118</v>
      </c>
      <c r="C58" s="2"/>
      <c r="D58" s="12"/>
      <c r="E58" s="12"/>
      <c r="F58" s="12"/>
      <c r="G58" s="166"/>
      <c r="H58" s="12"/>
      <c r="I58" s="12"/>
      <c r="J58" s="12"/>
    </row>
    <row r="59" spans="3:17" s="5" customFormat="1" ht="21.75" customHeight="1">
      <c r="C59" s="5" t="s">
        <v>80</v>
      </c>
      <c r="D59" s="164">
        <v>152300</v>
      </c>
      <c r="E59" s="12"/>
      <c r="F59" s="12">
        <f t="shared" si="0"/>
        <v>0.0694062923930162</v>
      </c>
      <c r="G59" s="12"/>
      <c r="H59" s="164">
        <v>135200</v>
      </c>
      <c r="I59" s="12"/>
      <c r="J59" s="12">
        <f aca="true" t="shared" si="2" ref="J59:J65">SUM(H59*100)/192089441.98</f>
        <v>0.07038387878396606</v>
      </c>
      <c r="K59" s="75"/>
      <c r="O59" s="75">
        <v>196600</v>
      </c>
      <c r="P59" s="75"/>
      <c r="Q59" s="167">
        <f aca="true" t="shared" si="3" ref="Q59:Q65">SUM(O59*100)/149660700.22</f>
        <v>0.13136381141542142</v>
      </c>
    </row>
    <row r="60" spans="3:17" s="5" customFormat="1" ht="21.75" customHeight="1">
      <c r="C60" s="5" t="s">
        <v>121</v>
      </c>
      <c r="D60" s="12">
        <v>26000</v>
      </c>
      <c r="E60" s="12"/>
      <c r="F60" s="12">
        <f t="shared" si="0"/>
        <v>0.011848743284428241</v>
      </c>
      <c r="G60" s="12"/>
      <c r="H60" s="12">
        <v>27300</v>
      </c>
      <c r="I60" s="12"/>
      <c r="J60" s="12">
        <f t="shared" si="2"/>
        <v>0.0142121293698393</v>
      </c>
      <c r="K60" s="75"/>
      <c r="O60" s="75">
        <v>9700</v>
      </c>
      <c r="P60" s="75"/>
      <c r="Q60" s="167">
        <f t="shared" si="3"/>
        <v>0.006481327419784272</v>
      </c>
    </row>
    <row r="61" spans="3:17" s="5" customFormat="1" ht="21.75" customHeight="1">
      <c r="C61" s="5" t="s">
        <v>202</v>
      </c>
      <c r="D61" s="12">
        <v>9100</v>
      </c>
      <c r="E61" s="12"/>
      <c r="F61" s="12">
        <f t="shared" si="0"/>
        <v>0.004147060149549884</v>
      </c>
      <c r="G61" s="12"/>
      <c r="H61" s="12">
        <v>10000</v>
      </c>
      <c r="I61" s="12"/>
      <c r="J61" s="12">
        <f t="shared" si="2"/>
        <v>0.0052059081940803295</v>
      </c>
      <c r="K61" s="75"/>
      <c r="O61" s="168">
        <v>5900</v>
      </c>
      <c r="P61" s="75"/>
      <c r="Q61" s="167">
        <f t="shared" si="3"/>
        <v>0.00394225069863167</v>
      </c>
    </row>
    <row r="62" spans="3:17" s="5" customFormat="1" ht="21.75" customHeight="1">
      <c r="C62" s="5" t="s">
        <v>180</v>
      </c>
      <c r="D62" s="12">
        <v>241600</v>
      </c>
      <c r="E62" s="12"/>
      <c r="F62" s="12">
        <f t="shared" si="0"/>
        <v>0.11010216836607166</v>
      </c>
      <c r="G62" s="12"/>
      <c r="H62" s="12">
        <v>231500</v>
      </c>
      <c r="I62" s="12"/>
      <c r="J62" s="12">
        <f t="shared" si="2"/>
        <v>0.12051677469295963</v>
      </c>
      <c r="K62" s="75"/>
      <c r="O62" s="75">
        <v>209000</v>
      </c>
      <c r="P62" s="75"/>
      <c r="Q62" s="167">
        <f t="shared" si="3"/>
        <v>0.13964921966339308</v>
      </c>
    </row>
    <row r="63" spans="3:17" s="5" customFormat="1" ht="21.75" customHeight="1">
      <c r="C63" s="5" t="s">
        <v>402</v>
      </c>
      <c r="D63" s="48">
        <v>0</v>
      </c>
      <c r="E63" s="12"/>
      <c r="F63" s="48">
        <f t="shared" si="0"/>
        <v>0</v>
      </c>
      <c r="G63" s="12"/>
      <c r="H63" s="12">
        <v>8000</v>
      </c>
      <c r="I63" s="12"/>
      <c r="J63" s="12">
        <f t="shared" si="2"/>
        <v>0.004164726555264264</v>
      </c>
      <c r="K63" s="75"/>
      <c r="O63" s="75"/>
      <c r="P63" s="75"/>
      <c r="Q63" s="167"/>
    </row>
    <row r="64" spans="3:17" s="5" customFormat="1" ht="21.75" customHeight="1">
      <c r="C64" s="5" t="s">
        <v>41</v>
      </c>
      <c r="D64" s="12">
        <v>110917</v>
      </c>
      <c r="E64" s="12"/>
      <c r="F64" s="12">
        <f t="shared" si="0"/>
        <v>0.05054719457226643</v>
      </c>
      <c r="G64" s="12"/>
      <c r="H64" s="12">
        <v>109057</v>
      </c>
      <c r="I64" s="12"/>
      <c r="J64" s="12">
        <f t="shared" si="2"/>
        <v>0.05677407299218185</v>
      </c>
      <c r="K64" s="75"/>
      <c r="O64" s="75">
        <v>93595</v>
      </c>
      <c r="P64" s="75"/>
      <c r="Q64" s="167">
        <f t="shared" si="3"/>
        <v>0.06253812782007309</v>
      </c>
    </row>
    <row r="65" spans="3:17" s="5" customFormat="1" ht="21.75" customHeight="1">
      <c r="C65" s="5" t="s">
        <v>407</v>
      </c>
      <c r="D65" s="164">
        <v>11720</v>
      </c>
      <c r="E65" s="12"/>
      <c r="F65" s="12">
        <f t="shared" si="0"/>
        <v>0.005341048895903807</v>
      </c>
      <c r="G65" s="12"/>
      <c r="H65" s="164">
        <v>13950</v>
      </c>
      <c r="I65" s="12"/>
      <c r="J65" s="12">
        <f t="shared" si="2"/>
        <v>0.00726224193074206</v>
      </c>
      <c r="K65" s="75"/>
      <c r="O65" s="75">
        <v>61050.76</v>
      </c>
      <c r="P65" s="75"/>
      <c r="Q65" s="167">
        <f t="shared" si="3"/>
        <v>0.040792779874914316</v>
      </c>
    </row>
    <row r="66" spans="3:17" s="5" customFormat="1" ht="21.75" customHeight="1">
      <c r="C66" s="5" t="s">
        <v>160</v>
      </c>
      <c r="D66" s="12">
        <v>65958.91</v>
      </c>
      <c r="E66" s="12"/>
      <c r="F66" s="12">
        <f t="shared" si="0"/>
        <v>0.030058853535027182</v>
      </c>
      <c r="G66" s="12"/>
      <c r="H66" s="12">
        <v>73208.19</v>
      </c>
      <c r="I66" s="12"/>
      <c r="J66" s="12">
        <f>SUM(H66*100)/192089441.98</f>
        <v>0.03811151161947896</v>
      </c>
      <c r="K66" s="75"/>
      <c r="O66" s="75">
        <v>24461.93</v>
      </c>
      <c r="P66" s="75"/>
      <c r="Q66" s="167">
        <f>SUM(O66*100)/149660700.22</f>
        <v>0.0163449255309117</v>
      </c>
    </row>
    <row r="67" spans="3:17" s="5" customFormat="1" ht="21.75" customHeight="1">
      <c r="C67" s="5" t="s">
        <v>289</v>
      </c>
      <c r="D67" s="12">
        <v>27500</v>
      </c>
      <c r="E67" s="12"/>
      <c r="F67" s="12">
        <f t="shared" si="0"/>
        <v>0.01253232462776064</v>
      </c>
      <c r="G67" s="12"/>
      <c r="H67" s="12">
        <v>25000</v>
      </c>
      <c r="I67" s="12"/>
      <c r="J67" s="12">
        <f>SUM(H67*100)/192089441.98</f>
        <v>0.013014770485200824</v>
      </c>
      <c r="K67" s="75"/>
      <c r="O67" s="75"/>
      <c r="P67" s="75"/>
      <c r="Q67" s="167"/>
    </row>
    <row r="68" spans="3:17" s="5" customFormat="1" ht="21.75" customHeight="1">
      <c r="C68" s="5" t="s">
        <v>60</v>
      </c>
      <c r="D68" s="12">
        <v>70000</v>
      </c>
      <c r="E68" s="12"/>
      <c r="F68" s="12">
        <f t="shared" si="0"/>
        <v>0.03190046268884526</v>
      </c>
      <c r="G68" s="12"/>
      <c r="H68" s="12">
        <v>70000</v>
      </c>
      <c r="I68" s="12"/>
      <c r="J68" s="12">
        <f>SUM(H68*100)/192089441.98</f>
        <v>0.036441357358562305</v>
      </c>
      <c r="K68" s="75"/>
      <c r="O68" s="75"/>
      <c r="P68" s="75"/>
      <c r="Q68" s="167"/>
    </row>
    <row r="69" spans="3:17" s="5" customFormat="1" ht="21.75" customHeight="1">
      <c r="C69" s="5" t="s">
        <v>77</v>
      </c>
      <c r="D69" s="164">
        <v>56718.5</v>
      </c>
      <c r="E69" s="12"/>
      <c r="F69" s="12">
        <f t="shared" si="0"/>
        <v>0.02584780561453243</v>
      </c>
      <c r="G69" s="12"/>
      <c r="H69" s="164">
        <v>36834</v>
      </c>
      <c r="I69" s="12"/>
      <c r="J69" s="12">
        <f>SUM(H69*100)/192089441.98</f>
        <v>0.019175442242075486</v>
      </c>
      <c r="K69" s="75"/>
      <c r="O69" s="75">
        <v>6520</v>
      </c>
      <c r="P69" s="75"/>
      <c r="Q69" s="171">
        <f>SUM(O69*100)/149660700.22</f>
        <v>0.004356521111030253</v>
      </c>
    </row>
    <row r="70" spans="3:17" s="5" customFormat="1" ht="21.75" customHeight="1">
      <c r="C70" s="5" t="s">
        <v>406</v>
      </c>
      <c r="D70" s="164">
        <v>295327</v>
      </c>
      <c r="E70" s="12"/>
      <c r="F70" s="12">
        <f t="shared" si="0"/>
        <v>0.1345866849215515</v>
      </c>
      <c r="G70" s="12"/>
      <c r="H70" s="164">
        <v>6980</v>
      </c>
      <c r="I70" s="12"/>
      <c r="J70" s="12">
        <f>SUM(H70*100)/192089441.98</f>
        <v>0.00363372391946807</v>
      </c>
      <c r="K70" s="75"/>
      <c r="O70" s="75"/>
      <c r="P70" s="75"/>
      <c r="Q70" s="167"/>
    </row>
    <row r="71" spans="8:10" ht="26.25" customHeight="1">
      <c r="H71" s="161"/>
      <c r="I71" s="161"/>
      <c r="J71" s="161"/>
    </row>
    <row r="72" spans="3:10" s="5" customFormat="1" ht="24" customHeight="1">
      <c r="C72" s="18"/>
      <c r="D72" s="181" t="s">
        <v>503</v>
      </c>
      <c r="E72" s="181"/>
      <c r="F72" s="181"/>
      <c r="H72" s="181" t="s">
        <v>299</v>
      </c>
      <c r="I72" s="181"/>
      <c r="J72" s="181"/>
    </row>
    <row r="73" spans="3:10" s="5" customFormat="1" ht="21.75" customHeight="1">
      <c r="C73" s="18"/>
      <c r="D73" s="21" t="s">
        <v>1</v>
      </c>
      <c r="E73" s="21"/>
      <c r="F73" s="21" t="s">
        <v>17</v>
      </c>
      <c r="H73" s="21" t="s">
        <v>1</v>
      </c>
      <c r="I73" s="21"/>
      <c r="J73" s="21" t="s">
        <v>17</v>
      </c>
    </row>
    <row r="74" spans="1:10" s="5" customFormat="1" ht="21.75" customHeight="1">
      <c r="A74" s="68" t="s">
        <v>22</v>
      </c>
      <c r="B74" s="2" t="s">
        <v>23</v>
      </c>
      <c r="C74" s="2"/>
      <c r="D74" s="75"/>
      <c r="E74" s="75"/>
      <c r="F74" s="75"/>
      <c r="G74" s="2"/>
      <c r="H74" s="75"/>
      <c r="I74" s="75"/>
      <c r="J74" s="75"/>
    </row>
    <row r="75" spans="1:10" s="5" customFormat="1" ht="21.75" customHeight="1">
      <c r="A75" s="2"/>
      <c r="B75" s="2" t="s">
        <v>118</v>
      </c>
      <c r="C75" s="2"/>
      <c r="D75" s="75"/>
      <c r="E75" s="75"/>
      <c r="F75" s="75"/>
      <c r="G75" s="2"/>
      <c r="H75" s="75"/>
      <c r="I75" s="75"/>
      <c r="J75" s="75"/>
    </row>
    <row r="76" spans="3:17" s="5" customFormat="1" ht="21.75" customHeight="1">
      <c r="C76" s="5" t="s">
        <v>192</v>
      </c>
      <c r="D76" s="12">
        <v>10000</v>
      </c>
      <c r="E76" s="12"/>
      <c r="F76" s="12">
        <f aca="true" t="shared" si="4" ref="F76:F84">SUM(D76*100)/219432553.95</f>
        <v>0.004557208955549324</v>
      </c>
      <c r="G76" s="12"/>
      <c r="H76" s="48">
        <v>0</v>
      </c>
      <c r="I76" s="12"/>
      <c r="J76" s="48">
        <f aca="true" t="shared" si="5" ref="J76:J84">SUM(H76*100)/192089441.98</f>
        <v>0</v>
      </c>
      <c r="K76" s="75"/>
      <c r="O76" s="75">
        <v>21000</v>
      </c>
      <c r="P76" s="75"/>
      <c r="Q76" s="167">
        <f>SUM(O76*100)/149660700.22</f>
        <v>0.014031739774790691</v>
      </c>
    </row>
    <row r="77" spans="3:17" s="5" customFormat="1" ht="21.75" customHeight="1">
      <c r="C77" s="5" t="s">
        <v>193</v>
      </c>
      <c r="D77" s="12">
        <v>58737</v>
      </c>
      <c r="E77" s="12"/>
      <c r="F77" s="12">
        <f t="shared" si="4"/>
        <v>0.02676767824221006</v>
      </c>
      <c r="G77" s="12"/>
      <c r="H77" s="12">
        <v>7690</v>
      </c>
      <c r="I77" s="12"/>
      <c r="J77" s="12">
        <f t="shared" si="5"/>
        <v>0.004003343401247773</v>
      </c>
      <c r="K77" s="75"/>
      <c r="O77" s="75">
        <v>50711</v>
      </c>
      <c r="P77" s="75"/>
      <c r="Q77" s="167">
        <f aca="true" t="shared" si="6" ref="Q77:Q82">SUM(O77*100)/149660700.22</f>
        <v>0.03388397884378146</v>
      </c>
    </row>
    <row r="78" spans="3:17" s="5" customFormat="1" ht="21.75" customHeight="1">
      <c r="C78" s="5" t="s">
        <v>194</v>
      </c>
      <c r="D78" s="12">
        <v>3858</v>
      </c>
      <c r="E78" s="12"/>
      <c r="F78" s="12">
        <f t="shared" si="4"/>
        <v>0.0017581712150509289</v>
      </c>
      <c r="G78" s="12"/>
      <c r="H78" s="12">
        <v>6040</v>
      </c>
      <c r="I78" s="12"/>
      <c r="J78" s="12">
        <f t="shared" si="5"/>
        <v>0.003144368549224519</v>
      </c>
      <c r="K78" s="75"/>
      <c r="O78" s="75">
        <v>21090</v>
      </c>
      <c r="P78" s="75"/>
      <c r="Q78" s="167">
        <f t="shared" si="6"/>
        <v>0.014091875802396937</v>
      </c>
    </row>
    <row r="79" spans="3:17" s="5" customFormat="1" ht="21.75" customHeight="1">
      <c r="C79" s="5" t="s">
        <v>201</v>
      </c>
      <c r="D79" s="12">
        <v>21028</v>
      </c>
      <c r="E79" s="12"/>
      <c r="F79" s="12">
        <f t="shared" si="4"/>
        <v>0.009582898991729117</v>
      </c>
      <c r="G79" s="12"/>
      <c r="H79" s="12">
        <v>11674</v>
      </c>
      <c r="I79" s="12"/>
      <c r="J79" s="12">
        <f t="shared" si="5"/>
        <v>0.006077377225769376</v>
      </c>
      <c r="K79" s="75"/>
      <c r="O79" s="168">
        <v>7965</v>
      </c>
      <c r="P79" s="75"/>
      <c r="Q79" s="167">
        <f t="shared" si="6"/>
        <v>0.005322038443152755</v>
      </c>
    </row>
    <row r="80" spans="3:17" s="5" customFormat="1" ht="21.75" customHeight="1">
      <c r="C80" s="5" t="s">
        <v>204</v>
      </c>
      <c r="D80" s="12">
        <v>4000</v>
      </c>
      <c r="E80" s="12"/>
      <c r="F80" s="12">
        <f t="shared" si="4"/>
        <v>0.0018228835822197294</v>
      </c>
      <c r="G80" s="12"/>
      <c r="H80" s="12">
        <v>4000</v>
      </c>
      <c r="I80" s="12"/>
      <c r="J80" s="12">
        <f t="shared" si="5"/>
        <v>0.002082363277632132</v>
      </c>
      <c r="K80" s="75"/>
      <c r="N80" s="5">
        <v>2.8</v>
      </c>
      <c r="O80" s="168">
        <v>16200</v>
      </c>
      <c r="P80" s="75"/>
      <c r="Q80" s="167">
        <f t="shared" si="6"/>
        <v>0.010824484969124248</v>
      </c>
    </row>
    <row r="81" spans="3:17" s="5" customFormat="1" ht="21.75" customHeight="1">
      <c r="C81" s="5" t="s">
        <v>203</v>
      </c>
      <c r="D81" s="12">
        <v>55612</v>
      </c>
      <c r="E81" s="12"/>
      <c r="F81" s="12">
        <f t="shared" si="4"/>
        <v>0.0253435504436009</v>
      </c>
      <c r="G81" s="12"/>
      <c r="H81" s="12">
        <v>20470</v>
      </c>
      <c r="I81" s="12"/>
      <c r="J81" s="12">
        <f t="shared" si="5"/>
        <v>0.010656494073282435</v>
      </c>
      <c r="K81" s="75"/>
      <c r="O81" s="168">
        <v>10970.6</v>
      </c>
      <c r="P81" s="75"/>
      <c r="Q81" s="167">
        <f t="shared" si="6"/>
        <v>0.00733031449396756</v>
      </c>
    </row>
    <row r="82" spans="3:17" s="5" customFormat="1" ht="21.75" customHeight="1">
      <c r="C82" s="5" t="s">
        <v>43</v>
      </c>
      <c r="D82" s="12">
        <v>6227359</v>
      </c>
      <c r="E82" s="12"/>
      <c r="F82" s="12">
        <f t="shared" si="4"/>
        <v>2.837937620422068</v>
      </c>
      <c r="G82" s="12"/>
      <c r="H82" s="12">
        <v>4181909</v>
      </c>
      <c r="I82" s="12"/>
      <c r="J82" s="12">
        <f t="shared" si="5"/>
        <v>2.1770634329998275</v>
      </c>
      <c r="K82" s="75"/>
      <c r="O82" s="75">
        <v>3989345</v>
      </c>
      <c r="P82" s="75"/>
      <c r="Q82" s="167">
        <f t="shared" si="6"/>
        <v>2.665592900564875</v>
      </c>
    </row>
    <row r="83" spans="3:17" s="5" customFormat="1" ht="21.75" customHeight="1">
      <c r="C83" s="5" t="s">
        <v>42</v>
      </c>
      <c r="D83" s="12">
        <v>317768</v>
      </c>
      <c r="E83" s="12"/>
      <c r="F83" s="12">
        <f t="shared" si="4"/>
        <v>0.14481351753869973</v>
      </c>
      <c r="G83" s="12"/>
      <c r="H83" s="12">
        <v>208872.4</v>
      </c>
      <c r="I83" s="12"/>
      <c r="J83" s="12">
        <f t="shared" si="5"/>
        <v>0.10873705386772242</v>
      </c>
      <c r="K83" s="75"/>
      <c r="O83" s="75">
        <v>308583</v>
      </c>
      <c r="P83" s="75"/>
      <c r="Q83" s="167">
        <f>SUM(O83*100)/149660700.22</f>
        <v>0.20618839785353504</v>
      </c>
    </row>
    <row r="84" spans="3:17" s="5" customFormat="1" ht="21.75" customHeight="1">
      <c r="C84" s="5" t="s">
        <v>229</v>
      </c>
      <c r="D84" s="48">
        <v>0</v>
      </c>
      <c r="E84" s="12"/>
      <c r="F84" s="48">
        <f t="shared" si="4"/>
        <v>0</v>
      </c>
      <c r="G84" s="12"/>
      <c r="H84" s="12">
        <v>4000</v>
      </c>
      <c r="I84" s="12"/>
      <c r="J84" s="12">
        <f t="shared" si="5"/>
        <v>0.002082363277632132</v>
      </c>
      <c r="K84" s="75"/>
      <c r="O84" s="168">
        <v>50000</v>
      </c>
      <c r="P84" s="75"/>
      <c r="Q84" s="167">
        <f>SUM(O84*100)/149660700.22</f>
        <v>0.03340890422569212</v>
      </c>
    </row>
    <row r="85" spans="3:13" s="5" customFormat="1" ht="21.75" customHeight="1">
      <c r="C85" s="16" t="s">
        <v>296</v>
      </c>
      <c r="D85" s="165">
        <f>SUM(D33:D84)</f>
        <v>10950997.93</v>
      </c>
      <c r="E85" s="166"/>
      <c r="F85" s="165">
        <f>SUM(F41:F84)-0.01</f>
        <v>4.9905985838798115</v>
      </c>
      <c r="G85" s="166"/>
      <c r="H85" s="165">
        <f>SUM(H33:H84)</f>
        <v>7809944.1</v>
      </c>
      <c r="I85" s="166"/>
      <c r="J85" s="165">
        <f>SUM(J41:J84)-0.01</f>
        <v>4.055785198549933</v>
      </c>
      <c r="K85" s="2"/>
      <c r="M85" s="78"/>
    </row>
    <row r="86" spans="1:15" s="5" customFormat="1" ht="21.75" customHeight="1" thickBot="1">
      <c r="A86" s="2" t="s">
        <v>29</v>
      </c>
      <c r="B86" s="2"/>
      <c r="D86" s="14">
        <f>SUM(D25+D32-D85)</f>
        <v>155835355.38000003</v>
      </c>
      <c r="E86" s="166"/>
      <c r="F86" s="14">
        <f>SUM(F25+F32-F85)</f>
        <v>71.01742771289472</v>
      </c>
      <c r="G86" s="12"/>
      <c r="H86" s="14">
        <f>SUM(H25+H32-H85)</f>
        <v>148524280.24000004</v>
      </c>
      <c r="I86" s="166"/>
      <c r="J86" s="14">
        <f>SUM(J25+J32-J85)-0.01</f>
        <v>77.32037675212995</v>
      </c>
      <c r="K86" s="2"/>
      <c r="O86" s="75">
        <f>SUM(D13)</f>
        <v>219432553.95000002</v>
      </c>
    </row>
    <row r="87" spans="8:10" s="5" customFormat="1" ht="21.75" customHeight="1" thickTop="1">
      <c r="H87" s="75"/>
      <c r="I87" s="75"/>
      <c r="J87" s="75"/>
    </row>
    <row r="88" spans="8:12" s="5" customFormat="1" ht="21.75" customHeight="1">
      <c r="H88" s="75"/>
      <c r="I88" s="75"/>
      <c r="J88" s="75"/>
      <c r="L88" s="161"/>
    </row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</sheetData>
  <sheetProtection/>
  <mergeCells count="10">
    <mergeCell ref="D72:F72"/>
    <mergeCell ref="H72:J72"/>
    <mergeCell ref="A1:K1"/>
    <mergeCell ref="A2:K2"/>
    <mergeCell ref="A3:K3"/>
    <mergeCell ref="H5:J5"/>
    <mergeCell ref="D5:F5"/>
    <mergeCell ref="D37:F37"/>
    <mergeCell ref="H37:J37"/>
    <mergeCell ref="B25:C25"/>
  </mergeCells>
  <printOptions/>
  <pageMargins left="0.6692913385826772" right="0.2755905511811024" top="0.6692913385826772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4"/>
  <sheetViews>
    <sheetView zoomScale="148" zoomScaleNormal="148" zoomScalePageLayoutView="0" workbookViewId="0" topLeftCell="A1">
      <selection activeCell="E83" sqref="E83"/>
    </sheetView>
  </sheetViews>
  <sheetFormatPr defaultColWidth="9.140625" defaultRowHeight="23.25"/>
  <cols>
    <col min="1" max="1" width="3.421875" style="161" customWidth="1"/>
    <col min="2" max="2" width="2.8515625" style="161" customWidth="1"/>
    <col min="3" max="3" width="6.7109375" style="161" customWidth="1"/>
    <col min="4" max="4" width="46.57421875" style="161" customWidth="1"/>
    <col min="5" max="5" width="16.57421875" style="163" customWidth="1"/>
    <col min="6" max="6" width="0.85546875" style="163" hidden="1" customWidth="1"/>
    <col min="7" max="7" width="0.9921875" style="163" customWidth="1"/>
    <col min="8" max="8" width="17.00390625" style="163" customWidth="1"/>
    <col min="9" max="9" width="1.1484375" style="161" customWidth="1"/>
    <col min="10" max="16384" width="9.140625" style="161" customWidth="1"/>
  </cols>
  <sheetData>
    <row r="1" spans="1:8" s="144" customFormat="1" ht="27">
      <c r="A1" s="179" t="s">
        <v>59</v>
      </c>
      <c r="B1" s="179"/>
      <c r="C1" s="179"/>
      <c r="D1" s="179"/>
      <c r="E1" s="179"/>
      <c r="F1" s="179"/>
      <c r="G1" s="179"/>
      <c r="H1" s="179"/>
    </row>
    <row r="2" spans="1:8" s="144" customFormat="1" ht="27">
      <c r="A2" s="179" t="s">
        <v>27</v>
      </c>
      <c r="B2" s="179"/>
      <c r="C2" s="179"/>
      <c r="D2" s="179"/>
      <c r="E2" s="179"/>
      <c r="F2" s="179"/>
      <c r="G2" s="179"/>
      <c r="H2" s="179"/>
    </row>
    <row r="3" spans="1:8" s="144" customFormat="1" ht="27">
      <c r="A3" s="179" t="s">
        <v>546</v>
      </c>
      <c r="B3" s="179"/>
      <c r="C3" s="179"/>
      <c r="D3" s="179"/>
      <c r="E3" s="179"/>
      <c r="F3" s="179"/>
      <c r="G3" s="179"/>
      <c r="H3" s="179"/>
    </row>
    <row r="4" spans="1:8" s="144" customFormat="1" ht="14.25" customHeight="1">
      <c r="A4" s="143"/>
      <c r="B4" s="143"/>
      <c r="C4" s="143"/>
      <c r="D4" s="143"/>
      <c r="E4" s="143"/>
      <c r="F4" s="143"/>
      <c r="G4" s="143"/>
      <c r="H4" s="143"/>
    </row>
    <row r="5" spans="5:8" s="5" customFormat="1" ht="21.75" customHeight="1">
      <c r="E5" s="21" t="s">
        <v>503</v>
      </c>
      <c r="F5" s="75"/>
      <c r="G5" s="75"/>
      <c r="H5" s="21" t="s">
        <v>299</v>
      </c>
    </row>
    <row r="6" spans="5:8" s="5" customFormat="1" ht="21.75" customHeight="1">
      <c r="E6" s="21" t="s">
        <v>1</v>
      </c>
      <c r="F6" s="75"/>
      <c r="G6" s="75"/>
      <c r="H6" s="21" t="s">
        <v>1</v>
      </c>
    </row>
    <row r="7" spans="1:8" s="5" customFormat="1" ht="21.75" customHeight="1">
      <c r="A7" s="2" t="s">
        <v>28</v>
      </c>
      <c r="E7" s="75"/>
      <c r="F7" s="75"/>
      <c r="G7" s="75"/>
      <c r="H7" s="75"/>
    </row>
    <row r="8" spans="2:8" s="5" customFormat="1" ht="21.75" customHeight="1">
      <c r="B8" s="2" t="s">
        <v>29</v>
      </c>
      <c r="E8" s="169">
        <v>155835355.38</v>
      </c>
      <c r="F8" s="169"/>
      <c r="G8" s="169"/>
      <c r="H8" s="169">
        <v>148524280.24</v>
      </c>
    </row>
    <row r="9" spans="2:8" s="5" customFormat="1" ht="21.75" customHeight="1">
      <c r="B9" s="2" t="s">
        <v>30</v>
      </c>
      <c r="E9" s="75"/>
      <c r="F9" s="75"/>
      <c r="G9" s="75"/>
      <c r="H9" s="75"/>
    </row>
    <row r="10" spans="2:8" s="5" customFormat="1" ht="21.75" customHeight="1">
      <c r="B10" s="2" t="s">
        <v>31</v>
      </c>
      <c r="E10" s="75"/>
      <c r="F10" s="75"/>
      <c r="G10" s="75"/>
      <c r="H10" s="75"/>
    </row>
    <row r="11" spans="3:8" s="5" customFormat="1" ht="21.75" customHeight="1">
      <c r="C11" s="5" t="s">
        <v>556</v>
      </c>
      <c r="E11" s="75">
        <v>37432.52</v>
      </c>
      <c r="F11" s="75"/>
      <c r="G11" s="75"/>
      <c r="H11" s="75">
        <v>31003.51</v>
      </c>
    </row>
    <row r="12" spans="3:8" s="5" customFormat="1" ht="21.75" customHeight="1">
      <c r="C12" s="5" t="s">
        <v>32</v>
      </c>
      <c r="E12" s="168">
        <v>239810.72</v>
      </c>
      <c r="F12" s="75"/>
      <c r="G12" s="75"/>
      <c r="H12" s="168">
        <v>-77434.71</v>
      </c>
    </row>
    <row r="13" spans="3:8" s="5" customFormat="1" ht="21.75" customHeight="1">
      <c r="C13" s="5" t="s">
        <v>261</v>
      </c>
      <c r="E13" s="168">
        <v>-9808.8</v>
      </c>
      <c r="F13" s="75"/>
      <c r="G13" s="75"/>
      <c r="H13" s="168">
        <v>-695.4</v>
      </c>
    </row>
    <row r="14" spans="3:8" s="5" customFormat="1" ht="21.75" customHeight="1">
      <c r="C14" s="5" t="s">
        <v>262</v>
      </c>
      <c r="E14" s="168">
        <v>254372.55</v>
      </c>
      <c r="F14" s="75"/>
      <c r="G14" s="75"/>
      <c r="H14" s="168">
        <v>254372.55</v>
      </c>
    </row>
    <row r="15" spans="3:8" s="5" customFormat="1" ht="21.75" customHeight="1">
      <c r="C15" s="5" t="s">
        <v>297</v>
      </c>
      <c r="E15" s="168">
        <v>3500000</v>
      </c>
      <c r="F15" s="75"/>
      <c r="G15" s="75"/>
      <c r="H15" s="168">
        <v>3500000</v>
      </c>
    </row>
    <row r="16" spans="3:8" s="5" customFormat="1" ht="21.75" customHeight="1">
      <c r="C16" s="5" t="s">
        <v>63</v>
      </c>
      <c r="E16" s="168">
        <v>230120</v>
      </c>
      <c r="F16" s="75"/>
      <c r="G16" s="75"/>
      <c r="H16" s="168">
        <v>207880</v>
      </c>
    </row>
    <row r="17" spans="3:8" s="5" customFormat="1" ht="21.75" customHeight="1">
      <c r="C17" s="5" t="s">
        <v>536</v>
      </c>
      <c r="E17" s="168">
        <v>2706879.75</v>
      </c>
      <c r="F17" s="75"/>
      <c r="G17" s="75"/>
      <c r="H17" s="168">
        <v>575.34</v>
      </c>
    </row>
    <row r="18" spans="3:8" s="5" customFormat="1" ht="21.75" customHeight="1">
      <c r="C18" s="5" t="s">
        <v>115</v>
      </c>
      <c r="E18" s="168">
        <v>253095.84</v>
      </c>
      <c r="F18" s="75"/>
      <c r="G18" s="75"/>
      <c r="H18" s="168">
        <v>151493.11</v>
      </c>
    </row>
    <row r="19" spans="3:8" s="5" customFormat="1" ht="21.75" customHeight="1">
      <c r="C19" s="5" t="s">
        <v>113</v>
      </c>
      <c r="E19" s="168">
        <v>-2408575</v>
      </c>
      <c r="F19" s="75"/>
      <c r="G19" s="75"/>
      <c r="H19" s="168">
        <v>-1801029</v>
      </c>
    </row>
    <row r="20" spans="3:8" s="5" customFormat="1" ht="21.75" customHeight="1">
      <c r="C20" s="5" t="s">
        <v>114</v>
      </c>
      <c r="E20" s="168">
        <v>-402.12</v>
      </c>
      <c r="F20" s="75"/>
      <c r="G20" s="75"/>
      <c r="H20" s="168">
        <v>-1.37</v>
      </c>
    </row>
    <row r="21" spans="3:8" s="5" customFormat="1" ht="21.75" customHeight="1">
      <c r="C21" s="5" t="s">
        <v>220</v>
      </c>
      <c r="E21" s="168">
        <v>-39931.51</v>
      </c>
      <c r="F21" s="75"/>
      <c r="G21" s="75"/>
      <c r="H21" s="168">
        <v>-45520.55</v>
      </c>
    </row>
    <row r="22" spans="3:8" s="5" customFormat="1" ht="21.75" customHeight="1">
      <c r="C22" s="5" t="s">
        <v>179</v>
      </c>
      <c r="E22" s="168">
        <v>-15959730.13</v>
      </c>
      <c r="F22" s="75"/>
      <c r="G22" s="75"/>
      <c r="H22" s="168">
        <v>-10008541.1</v>
      </c>
    </row>
    <row r="23" spans="3:8" s="5" customFormat="1" ht="21.75" customHeight="1">
      <c r="C23" s="5" t="s">
        <v>143</v>
      </c>
      <c r="E23" s="168">
        <v>317768</v>
      </c>
      <c r="F23" s="75"/>
      <c r="G23" s="75"/>
      <c r="H23" s="168">
        <v>208952.4</v>
      </c>
    </row>
    <row r="24" spans="1:8" s="5" customFormat="1" ht="21.75" customHeight="1">
      <c r="A24" s="2" t="s">
        <v>74</v>
      </c>
      <c r="E24" s="170">
        <f>SUM(E8:E23)</f>
        <v>144956387.20000002</v>
      </c>
      <c r="F24" s="169"/>
      <c r="G24" s="169"/>
      <c r="H24" s="170">
        <f>SUM(H8:H23)</f>
        <v>140945335.02</v>
      </c>
    </row>
    <row r="25" spans="1:8" s="5" customFormat="1" ht="21.75" customHeight="1">
      <c r="A25" s="2" t="s">
        <v>73</v>
      </c>
      <c r="E25" s="78"/>
      <c r="F25" s="75"/>
      <c r="G25" s="75"/>
      <c r="H25" s="78"/>
    </row>
    <row r="26" spans="1:8" s="5" customFormat="1" ht="21.75" customHeight="1">
      <c r="A26" s="2" t="s">
        <v>144</v>
      </c>
      <c r="E26" s="75"/>
      <c r="F26" s="75"/>
      <c r="G26" s="75"/>
      <c r="H26" s="75"/>
    </row>
    <row r="27" spans="1:8" s="5" customFormat="1" ht="21.75" customHeight="1">
      <c r="A27" s="2"/>
      <c r="C27" s="5" t="s">
        <v>145</v>
      </c>
      <c r="E27" s="168">
        <v>-57072200</v>
      </c>
      <c r="F27" s="75"/>
      <c r="G27" s="75"/>
      <c r="H27" s="168">
        <v>-65220700</v>
      </c>
    </row>
    <row r="28" spans="1:8" s="5" customFormat="1" ht="21.75" customHeight="1">
      <c r="A28" s="2"/>
      <c r="C28" s="5" t="s">
        <v>146</v>
      </c>
      <c r="E28" s="75">
        <v>53895600</v>
      </c>
      <c r="F28" s="75"/>
      <c r="G28" s="75"/>
      <c r="H28" s="75">
        <v>68589000</v>
      </c>
    </row>
    <row r="29" spans="1:8" s="5" customFormat="1" ht="21.75" customHeight="1">
      <c r="A29" s="2"/>
      <c r="C29" s="5" t="s">
        <v>147</v>
      </c>
      <c r="E29" s="168">
        <v>-1338664778</v>
      </c>
      <c r="F29" s="75"/>
      <c r="G29" s="75"/>
      <c r="H29" s="168">
        <v>-1180111256</v>
      </c>
    </row>
    <row r="30" spans="1:8" s="5" customFormat="1" ht="21.75" customHeight="1">
      <c r="A30" s="2"/>
      <c r="C30" s="5" t="s">
        <v>148</v>
      </c>
      <c r="E30" s="75">
        <v>1244908420</v>
      </c>
      <c r="F30" s="75"/>
      <c r="G30" s="75"/>
      <c r="H30" s="75">
        <v>1079980710</v>
      </c>
    </row>
    <row r="31" spans="1:8" s="5" customFormat="1" ht="21.75" customHeight="1">
      <c r="A31" s="2"/>
      <c r="C31" s="5" t="s">
        <v>226</v>
      </c>
      <c r="E31" s="168">
        <v>3385972.75</v>
      </c>
      <c r="F31" s="75"/>
      <c r="G31" s="75"/>
      <c r="H31" s="168">
        <v>784979</v>
      </c>
    </row>
    <row r="32" spans="1:8" s="5" customFormat="1" ht="21.75" customHeight="1">
      <c r="A32" s="2"/>
      <c r="C32" s="5" t="s">
        <v>181</v>
      </c>
      <c r="E32" s="168">
        <v>-7179620</v>
      </c>
      <c r="F32" s="75"/>
      <c r="G32" s="75"/>
      <c r="H32" s="168">
        <v>-526040</v>
      </c>
    </row>
    <row r="33" spans="1:8" s="5" customFormat="1" ht="21.75" customHeight="1">
      <c r="A33" s="2"/>
      <c r="C33" s="5" t="s">
        <v>182</v>
      </c>
      <c r="E33" s="75">
        <v>7199620</v>
      </c>
      <c r="F33" s="75"/>
      <c r="G33" s="75"/>
      <c r="H33" s="75">
        <v>506040</v>
      </c>
    </row>
    <row r="34" spans="1:8" s="5" customFormat="1" ht="21.75" customHeight="1">
      <c r="A34" s="2"/>
      <c r="C34" s="5" t="s">
        <v>186</v>
      </c>
      <c r="E34" s="168">
        <v>-472084033</v>
      </c>
      <c r="F34" s="75"/>
      <c r="G34" s="75"/>
      <c r="H34" s="168">
        <v>-457999676</v>
      </c>
    </row>
    <row r="35" spans="1:8" s="5" customFormat="1" ht="21.75" customHeight="1">
      <c r="A35" s="2"/>
      <c r="C35" s="5" t="s">
        <v>183</v>
      </c>
      <c r="E35" s="75">
        <v>472100643</v>
      </c>
      <c r="F35" s="75"/>
      <c r="G35" s="75"/>
      <c r="H35" s="75">
        <v>457896172</v>
      </c>
    </row>
    <row r="36" spans="1:8" s="5" customFormat="1" ht="21.75" customHeight="1">
      <c r="A36" s="2"/>
      <c r="E36" s="168"/>
      <c r="F36" s="75"/>
      <c r="G36" s="75"/>
      <c r="H36" s="168"/>
    </row>
    <row r="37" spans="5:8" s="5" customFormat="1" ht="21.75" customHeight="1">
      <c r="E37" s="21" t="s">
        <v>503</v>
      </c>
      <c r="F37" s="75"/>
      <c r="G37" s="75"/>
      <c r="H37" s="21" t="s">
        <v>299</v>
      </c>
    </row>
    <row r="38" spans="5:8" s="5" customFormat="1" ht="21.75" customHeight="1">
      <c r="E38" s="21" t="s">
        <v>1</v>
      </c>
      <c r="F38" s="75"/>
      <c r="G38" s="75"/>
      <c r="H38" s="21" t="s">
        <v>1</v>
      </c>
    </row>
    <row r="39" spans="1:8" s="5" customFormat="1" ht="21.75" customHeight="1">
      <c r="A39" s="2" t="s">
        <v>144</v>
      </c>
      <c r="E39" s="75"/>
      <c r="F39" s="75"/>
      <c r="G39" s="75"/>
      <c r="H39" s="75"/>
    </row>
    <row r="40" spans="1:8" s="5" customFormat="1" ht="21.75" customHeight="1">
      <c r="A40" s="2"/>
      <c r="C40" s="5" t="s">
        <v>149</v>
      </c>
      <c r="E40" s="168">
        <v>-361045.3</v>
      </c>
      <c r="F40" s="75"/>
      <c r="G40" s="75"/>
      <c r="H40" s="168">
        <v>-291918.4</v>
      </c>
    </row>
    <row r="41" spans="3:8" s="5" customFormat="1" ht="21.75" customHeight="1">
      <c r="C41" s="5" t="s">
        <v>195</v>
      </c>
      <c r="E41" s="168">
        <v>1801029</v>
      </c>
      <c r="F41" s="75"/>
      <c r="G41" s="75"/>
      <c r="H41" s="168">
        <v>1307277</v>
      </c>
    </row>
    <row r="42" spans="3:8" s="5" customFormat="1" ht="21.75" customHeight="1">
      <c r="C42" s="5" t="s">
        <v>166</v>
      </c>
      <c r="E42" s="168">
        <v>7.35</v>
      </c>
      <c r="F42" s="75"/>
      <c r="G42" s="75"/>
      <c r="H42" s="168">
        <v>0.91</v>
      </c>
    </row>
    <row r="43" spans="3:8" s="5" customFormat="1" ht="21.75" customHeight="1">
      <c r="C43" s="5" t="s">
        <v>242</v>
      </c>
      <c r="E43" s="168">
        <v>45520.55</v>
      </c>
      <c r="F43" s="75"/>
      <c r="G43" s="75"/>
      <c r="H43" s="168">
        <v>45520.55</v>
      </c>
    </row>
    <row r="44" spans="3:8" s="5" customFormat="1" ht="21.75" customHeight="1">
      <c r="C44" s="5" t="s">
        <v>187</v>
      </c>
      <c r="E44" s="168">
        <v>10008541.1</v>
      </c>
      <c r="F44" s="75"/>
      <c r="G44" s="75"/>
      <c r="H44" s="168">
        <v>4660417.8</v>
      </c>
    </row>
    <row r="45" spans="1:8" s="5" customFormat="1" ht="21.75" customHeight="1">
      <c r="A45" s="2" t="s">
        <v>167</v>
      </c>
      <c r="E45" s="168"/>
      <c r="F45" s="75"/>
      <c r="G45" s="75"/>
      <c r="H45" s="168"/>
    </row>
    <row r="46" spans="1:8" s="5" customFormat="1" ht="21.75" customHeight="1">
      <c r="A46" s="2"/>
      <c r="C46" s="5" t="s">
        <v>151</v>
      </c>
      <c r="E46" s="168">
        <v>-575.34</v>
      </c>
      <c r="F46" s="75"/>
      <c r="G46" s="75"/>
      <c r="H46" s="168">
        <v>-287.67</v>
      </c>
    </row>
    <row r="47" spans="1:8" s="5" customFormat="1" ht="21.75" customHeight="1">
      <c r="A47" s="2"/>
      <c r="C47" s="5" t="s">
        <v>150</v>
      </c>
      <c r="E47" s="168">
        <v>-151493.11</v>
      </c>
      <c r="F47" s="75"/>
      <c r="G47" s="75"/>
      <c r="H47" s="168">
        <v>-2465.75</v>
      </c>
    </row>
    <row r="48" spans="1:8" s="5" customFormat="1" ht="21.75" customHeight="1">
      <c r="A48" s="2"/>
      <c r="C48" s="5" t="s">
        <v>196</v>
      </c>
      <c r="E48" s="168">
        <v>1188878.85</v>
      </c>
      <c r="F48" s="75"/>
      <c r="G48" s="75"/>
      <c r="H48" s="168">
        <v>1699768.16</v>
      </c>
    </row>
    <row r="49" spans="1:8" s="5" customFormat="1" ht="21.75" customHeight="1">
      <c r="A49" s="2"/>
      <c r="C49" s="5" t="s">
        <v>184</v>
      </c>
      <c r="E49" s="168">
        <v>-1145778.85</v>
      </c>
      <c r="F49" s="75"/>
      <c r="G49" s="75"/>
      <c r="H49" s="168">
        <v>-1699568.16</v>
      </c>
    </row>
    <row r="50" spans="1:8" s="5" customFormat="1" ht="21.75" customHeight="1">
      <c r="A50" s="2"/>
      <c r="C50" s="5" t="s">
        <v>197</v>
      </c>
      <c r="E50" s="168">
        <v>344319446.77</v>
      </c>
      <c r="F50" s="75"/>
      <c r="G50" s="75"/>
      <c r="H50" s="168">
        <v>274559279</v>
      </c>
    </row>
    <row r="51" spans="1:8" s="5" customFormat="1" ht="21.75" customHeight="1">
      <c r="A51" s="2"/>
      <c r="C51" s="5" t="s">
        <v>198</v>
      </c>
      <c r="E51" s="168">
        <v>-344379446.77</v>
      </c>
      <c r="F51" s="75"/>
      <c r="G51" s="75"/>
      <c r="H51" s="168">
        <v>-274499279</v>
      </c>
    </row>
    <row r="52" spans="1:8" s="5" customFormat="1" ht="21.75" customHeight="1">
      <c r="A52" s="2"/>
      <c r="C52" s="5" t="s">
        <v>205</v>
      </c>
      <c r="E52" s="168">
        <v>2442896</v>
      </c>
      <c r="F52" s="75"/>
      <c r="G52" s="75"/>
      <c r="H52" s="168">
        <v>1892302</v>
      </c>
    </row>
    <row r="53" spans="1:8" s="5" customFormat="1" ht="21.75" customHeight="1">
      <c r="A53" s="2"/>
      <c r="C53" s="5" t="s">
        <v>206</v>
      </c>
      <c r="E53" s="168">
        <v>-2442896</v>
      </c>
      <c r="F53" s="75"/>
      <c r="G53" s="75"/>
      <c r="H53" s="168">
        <v>-1892302</v>
      </c>
    </row>
    <row r="54" spans="1:8" s="5" customFormat="1" ht="21.75" customHeight="1">
      <c r="A54" s="2"/>
      <c r="C54" s="5" t="s">
        <v>263</v>
      </c>
      <c r="E54" s="168">
        <v>5490</v>
      </c>
      <c r="F54" s="75"/>
      <c r="G54" s="75"/>
      <c r="H54" s="168">
        <v>7289.38</v>
      </c>
    </row>
    <row r="55" spans="1:8" s="5" customFormat="1" ht="21.75" customHeight="1">
      <c r="A55" s="2"/>
      <c r="C55" s="5" t="s">
        <v>264</v>
      </c>
      <c r="E55" s="168">
        <v>-3390</v>
      </c>
      <c r="F55" s="75"/>
      <c r="G55" s="75"/>
      <c r="H55" s="168">
        <v>-7289.38</v>
      </c>
    </row>
    <row r="56" spans="1:8" s="5" customFormat="1" ht="21.75" customHeight="1">
      <c r="A56" s="2" t="s">
        <v>152</v>
      </c>
      <c r="E56" s="172">
        <f>SUM(E24:E55)</f>
        <v>62773196.20000005</v>
      </c>
      <c r="F56" s="169"/>
      <c r="G56" s="169"/>
      <c r="H56" s="172">
        <f>SUM(H24:H55)</f>
        <v>50623308.45999998</v>
      </c>
    </row>
    <row r="57" spans="1:8" s="5" customFormat="1" ht="21.75" customHeight="1">
      <c r="A57" s="2" t="s">
        <v>33</v>
      </c>
      <c r="E57" s="75"/>
      <c r="F57" s="75"/>
      <c r="G57" s="75"/>
      <c r="H57" s="75"/>
    </row>
    <row r="58" spans="1:8" s="5" customFormat="1" ht="21.75" customHeight="1">
      <c r="A58" s="2"/>
      <c r="C58" s="5" t="s">
        <v>241</v>
      </c>
      <c r="E58" s="168">
        <v>-640000000</v>
      </c>
      <c r="F58" s="75"/>
      <c r="G58" s="75"/>
      <c r="H58" s="168">
        <v>-500000000</v>
      </c>
    </row>
    <row r="59" spans="1:8" s="5" customFormat="1" ht="21.75" customHeight="1">
      <c r="A59" s="2"/>
      <c r="C59" s="5" t="s">
        <v>67</v>
      </c>
      <c r="E59" s="168">
        <v>-96106</v>
      </c>
      <c r="F59" s="75"/>
      <c r="G59" s="75"/>
      <c r="H59" s="168">
        <v>-54250</v>
      </c>
    </row>
    <row r="60" spans="1:8" s="5" customFormat="1" ht="21.75" customHeight="1">
      <c r="A60" s="2" t="s">
        <v>267</v>
      </c>
      <c r="E60" s="172">
        <f>SUM(E58:E59)</f>
        <v>-640096106</v>
      </c>
      <c r="F60" s="169"/>
      <c r="G60" s="169"/>
      <c r="H60" s="172">
        <f>SUM(H58:H59)</f>
        <v>-500054250</v>
      </c>
    </row>
    <row r="61" spans="1:8" s="5" customFormat="1" ht="21.75" customHeight="1">
      <c r="A61" s="2" t="s">
        <v>34</v>
      </c>
      <c r="E61" s="75"/>
      <c r="F61" s="75"/>
      <c r="G61" s="75"/>
      <c r="H61" s="75"/>
    </row>
    <row r="62" spans="1:8" s="5" customFormat="1" ht="21.75" customHeight="1">
      <c r="A62" s="2"/>
      <c r="C62" s="5" t="s">
        <v>153</v>
      </c>
      <c r="E62" s="75">
        <v>6820000000</v>
      </c>
      <c r="F62" s="75"/>
      <c r="G62" s="75"/>
      <c r="H62" s="75">
        <v>3680000000</v>
      </c>
    </row>
    <row r="63" spans="1:8" s="5" customFormat="1" ht="21.75" customHeight="1">
      <c r="A63" s="2"/>
      <c r="C63" s="5" t="s">
        <v>154</v>
      </c>
      <c r="E63" s="168">
        <v>-6375000000</v>
      </c>
      <c r="F63" s="75"/>
      <c r="G63" s="75"/>
      <c r="H63" s="168">
        <v>-3315000000</v>
      </c>
    </row>
    <row r="64" spans="1:8" s="5" customFormat="1" ht="21.75" customHeight="1">
      <c r="A64" s="2"/>
      <c r="C64" s="5" t="s">
        <v>155</v>
      </c>
      <c r="E64" s="75">
        <v>473240154.67</v>
      </c>
      <c r="F64" s="75"/>
      <c r="G64" s="75"/>
      <c r="H64" s="75">
        <v>262228032.13</v>
      </c>
    </row>
    <row r="65" spans="1:8" s="5" customFormat="1" ht="21.75" customHeight="1">
      <c r="A65" s="2"/>
      <c r="C65" s="5" t="s">
        <v>156</v>
      </c>
      <c r="E65" s="168">
        <v>-212361350.32</v>
      </c>
      <c r="F65" s="75"/>
      <c r="G65" s="75"/>
      <c r="H65" s="168">
        <v>-166250588.44</v>
      </c>
    </row>
    <row r="66" spans="1:8" s="5" customFormat="1" ht="21.75" customHeight="1">
      <c r="A66" s="2"/>
      <c r="C66" s="5" t="s">
        <v>35</v>
      </c>
      <c r="E66" s="168">
        <v>-30000</v>
      </c>
      <c r="F66" s="75"/>
      <c r="G66" s="75"/>
      <c r="H66" s="168">
        <v>-30000</v>
      </c>
    </row>
    <row r="67" spans="1:8" s="5" customFormat="1" ht="21.75" customHeight="1">
      <c r="A67" s="2"/>
      <c r="C67" s="5" t="s">
        <v>68</v>
      </c>
      <c r="E67" s="168">
        <v>-99112632</v>
      </c>
      <c r="F67" s="75"/>
      <c r="G67" s="75"/>
      <c r="H67" s="168">
        <v>-95102904</v>
      </c>
    </row>
    <row r="68" spans="1:8" s="5" customFormat="1" ht="21.75" customHeight="1">
      <c r="A68" s="2"/>
      <c r="C68" s="5" t="s">
        <v>69</v>
      </c>
      <c r="E68" s="168">
        <v>-26066655</v>
      </c>
      <c r="F68" s="75"/>
      <c r="G68" s="75"/>
      <c r="H68" s="168">
        <v>-24036140</v>
      </c>
    </row>
    <row r="69" spans="3:8" s="5" customFormat="1" ht="21.75" customHeight="1">
      <c r="C69" s="5" t="s">
        <v>76</v>
      </c>
      <c r="E69" s="168">
        <v>-957500</v>
      </c>
      <c r="F69" s="75"/>
      <c r="G69" s="75"/>
      <c r="H69" s="168">
        <v>-927200</v>
      </c>
    </row>
    <row r="70" spans="3:8" s="5" customFormat="1" ht="21.75" customHeight="1">
      <c r="C70" s="5" t="s">
        <v>157</v>
      </c>
      <c r="E70" s="168">
        <v>74635430</v>
      </c>
      <c r="F70" s="75"/>
      <c r="G70" s="75"/>
      <c r="H70" s="168">
        <v>83196490</v>
      </c>
    </row>
    <row r="71" spans="3:8" s="5" customFormat="1" ht="21.75" customHeight="1">
      <c r="C71" s="5" t="s">
        <v>158</v>
      </c>
      <c r="E71" s="168">
        <v>-23818100</v>
      </c>
      <c r="F71" s="75"/>
      <c r="G71" s="75"/>
      <c r="H71" s="168">
        <v>-16173200</v>
      </c>
    </row>
    <row r="72" spans="1:8" s="5" customFormat="1" ht="21.75" customHeight="1">
      <c r="A72" s="2"/>
      <c r="E72" s="168"/>
      <c r="F72" s="75"/>
      <c r="G72" s="75"/>
      <c r="H72" s="168"/>
    </row>
    <row r="73" spans="5:8" s="5" customFormat="1" ht="21.75" customHeight="1">
      <c r="E73" s="21" t="s">
        <v>503</v>
      </c>
      <c r="F73" s="75"/>
      <c r="G73" s="75"/>
      <c r="H73" s="21" t="s">
        <v>299</v>
      </c>
    </row>
    <row r="74" spans="5:8" s="5" customFormat="1" ht="21.75" customHeight="1">
      <c r="E74" s="21" t="s">
        <v>1</v>
      </c>
      <c r="F74" s="75"/>
      <c r="G74" s="75"/>
      <c r="H74" s="21" t="s">
        <v>1</v>
      </c>
    </row>
    <row r="75" spans="1:8" s="5" customFormat="1" ht="21.75" customHeight="1">
      <c r="A75" s="2" t="s">
        <v>34</v>
      </c>
      <c r="E75" s="75"/>
      <c r="F75" s="75"/>
      <c r="G75" s="75"/>
      <c r="H75" s="75"/>
    </row>
    <row r="76" spans="3:8" s="5" customFormat="1" ht="21.75" customHeight="1">
      <c r="C76" s="5" t="s">
        <v>70</v>
      </c>
      <c r="E76" s="168">
        <v>-209000</v>
      </c>
      <c r="F76" s="75"/>
      <c r="G76" s="75"/>
      <c r="H76" s="168">
        <v>-185700</v>
      </c>
    </row>
    <row r="77" spans="3:8" s="5" customFormat="1" ht="21.75" customHeight="1">
      <c r="C77" s="5" t="s">
        <v>403</v>
      </c>
      <c r="E77" s="168">
        <v>0</v>
      </c>
      <c r="F77" s="75"/>
      <c r="G77" s="75"/>
      <c r="H77" s="168">
        <v>-115498.9</v>
      </c>
    </row>
    <row r="78" spans="3:8" s="5" customFormat="1" ht="21.75" customHeight="1">
      <c r="C78" s="5" t="s">
        <v>404</v>
      </c>
      <c r="E78" s="168">
        <v>-66171</v>
      </c>
      <c r="F78" s="75"/>
      <c r="G78" s="75"/>
      <c r="H78" s="168">
        <v>-532</v>
      </c>
    </row>
    <row r="79" spans="3:8" s="5" customFormat="1" ht="21.75" customHeight="1">
      <c r="C79" s="5" t="s">
        <v>112</v>
      </c>
      <c r="E79" s="168">
        <v>-1000000</v>
      </c>
      <c r="F79" s="75"/>
      <c r="G79" s="75"/>
      <c r="H79" s="168">
        <v>-1000000</v>
      </c>
    </row>
    <row r="80" spans="1:8" s="5" customFormat="1" ht="21.75" customHeight="1">
      <c r="A80" s="2" t="s">
        <v>159</v>
      </c>
      <c r="E80" s="172">
        <f>SUM(E62:E79)</f>
        <v>629254176.3500001</v>
      </c>
      <c r="F80" s="169"/>
      <c r="G80" s="169"/>
      <c r="H80" s="172">
        <f>SUM(H62:H79)</f>
        <v>406602758.79</v>
      </c>
    </row>
    <row r="81" spans="1:9" s="5" customFormat="1" ht="21.75" customHeight="1">
      <c r="A81" s="2" t="s">
        <v>36</v>
      </c>
      <c r="B81" s="2"/>
      <c r="C81" s="2"/>
      <c r="D81" s="2"/>
      <c r="E81" s="173">
        <f>SUM(E56+E60+E80)</f>
        <v>51931266.55000019</v>
      </c>
      <c r="F81" s="75"/>
      <c r="G81" s="75"/>
      <c r="H81" s="173">
        <f>SUM(H56+H60+H80)</f>
        <v>-42828182.75</v>
      </c>
      <c r="I81" s="2"/>
    </row>
    <row r="82" spans="1:9" s="5" customFormat="1" ht="21.75" customHeight="1">
      <c r="A82" s="2" t="s">
        <v>37</v>
      </c>
      <c r="B82" s="2"/>
      <c r="C82" s="2"/>
      <c r="D82" s="2"/>
      <c r="E82" s="169">
        <f>SUM(H83)</f>
        <v>110180214.41999999</v>
      </c>
      <c r="F82" s="75"/>
      <c r="G82" s="75"/>
      <c r="H82" s="169">
        <v>153008397.17</v>
      </c>
      <c r="I82" s="2"/>
    </row>
    <row r="83" spans="1:9" s="5" customFormat="1" ht="21.75" customHeight="1" thickBot="1">
      <c r="A83" s="2" t="s">
        <v>38</v>
      </c>
      <c r="B83" s="2"/>
      <c r="C83" s="2"/>
      <c r="D83" s="2"/>
      <c r="E83" s="156">
        <f>SUM(E81:E82)</f>
        <v>162111480.97000018</v>
      </c>
      <c r="F83" s="75"/>
      <c r="G83" s="75"/>
      <c r="H83" s="156">
        <f>SUM(H81:H82)</f>
        <v>110180214.41999999</v>
      </c>
      <c r="I83" s="2"/>
    </row>
    <row r="84" spans="5:8" s="5" customFormat="1" ht="21.75" customHeight="1" thickTop="1">
      <c r="E84" s="75"/>
      <c r="F84" s="75"/>
      <c r="G84" s="75"/>
      <c r="H84" s="75"/>
    </row>
    <row r="85" spans="5:8" s="5" customFormat="1" ht="21.75" customHeight="1">
      <c r="E85" s="75"/>
      <c r="F85" s="75"/>
      <c r="G85" s="75"/>
      <c r="H85" s="75"/>
    </row>
    <row r="86" spans="5:8" s="5" customFormat="1" ht="21.75" customHeight="1">
      <c r="E86" s="75"/>
      <c r="F86" s="75"/>
      <c r="G86" s="75"/>
      <c r="H86" s="75"/>
    </row>
    <row r="87" spans="5:8" s="5" customFormat="1" ht="21.75" customHeight="1">
      <c r="E87" s="75"/>
      <c r="F87" s="75"/>
      <c r="G87" s="75"/>
      <c r="H87" s="75"/>
    </row>
    <row r="88" spans="5:8" s="5" customFormat="1" ht="21.75" customHeight="1">
      <c r="E88" s="75"/>
      <c r="F88" s="75"/>
      <c r="G88" s="75"/>
      <c r="H88" s="75"/>
    </row>
    <row r="89" spans="5:8" s="5" customFormat="1" ht="21.75" customHeight="1">
      <c r="E89" s="75"/>
      <c r="F89" s="75"/>
      <c r="G89" s="75"/>
      <c r="H89" s="75"/>
    </row>
    <row r="90" spans="5:8" s="5" customFormat="1" ht="21.75" customHeight="1">
      <c r="E90" s="75"/>
      <c r="F90" s="75"/>
      <c r="G90" s="75"/>
      <c r="H90" s="75"/>
    </row>
    <row r="91" spans="5:8" s="5" customFormat="1" ht="21.75" customHeight="1">
      <c r="E91" s="75"/>
      <c r="F91" s="75"/>
      <c r="G91" s="75"/>
      <c r="H91" s="75"/>
    </row>
    <row r="92" spans="5:8" s="5" customFormat="1" ht="21.75" customHeight="1">
      <c r="E92" s="75"/>
      <c r="F92" s="75"/>
      <c r="G92" s="75"/>
      <c r="H92" s="75"/>
    </row>
    <row r="93" spans="5:8" s="5" customFormat="1" ht="21.75" customHeight="1">
      <c r="E93" s="75"/>
      <c r="F93" s="75"/>
      <c r="G93" s="75"/>
      <c r="H93" s="75"/>
    </row>
    <row r="94" spans="5:8" s="5" customFormat="1" ht="21.75" customHeight="1">
      <c r="E94" s="75"/>
      <c r="F94" s="75"/>
      <c r="G94" s="75"/>
      <c r="H94" s="75"/>
    </row>
    <row r="95" spans="5:8" s="5" customFormat="1" ht="21.75" customHeight="1">
      <c r="E95" s="75"/>
      <c r="F95" s="75"/>
      <c r="G95" s="75"/>
      <c r="H95" s="75"/>
    </row>
    <row r="96" spans="5:8" s="5" customFormat="1" ht="21.75" customHeight="1">
      <c r="E96" s="75"/>
      <c r="F96" s="75"/>
      <c r="G96" s="75"/>
      <c r="H96" s="75"/>
    </row>
    <row r="97" spans="5:8" s="5" customFormat="1" ht="21.75" customHeight="1">
      <c r="E97" s="75"/>
      <c r="F97" s="75"/>
      <c r="G97" s="75"/>
      <c r="H97" s="75"/>
    </row>
    <row r="98" spans="5:8" s="5" customFormat="1" ht="21.75" customHeight="1">
      <c r="E98" s="75"/>
      <c r="F98" s="75"/>
      <c r="G98" s="75"/>
      <c r="H98" s="75"/>
    </row>
    <row r="99" spans="5:8" s="5" customFormat="1" ht="21.75" customHeight="1">
      <c r="E99" s="75"/>
      <c r="F99" s="75"/>
      <c r="G99" s="75"/>
      <c r="H99" s="75"/>
    </row>
    <row r="100" spans="5:8" s="5" customFormat="1" ht="21.75" customHeight="1">
      <c r="E100" s="75"/>
      <c r="F100" s="75"/>
      <c r="G100" s="75"/>
      <c r="H100" s="75"/>
    </row>
    <row r="101" spans="5:8" s="5" customFormat="1" ht="21.75" customHeight="1">
      <c r="E101" s="75"/>
      <c r="F101" s="75"/>
      <c r="G101" s="75"/>
      <c r="H101" s="75"/>
    </row>
    <row r="102" spans="5:8" s="5" customFormat="1" ht="21.75" customHeight="1">
      <c r="E102" s="75"/>
      <c r="F102" s="75"/>
      <c r="G102" s="75"/>
      <c r="H102" s="75"/>
    </row>
    <row r="103" spans="5:8" s="5" customFormat="1" ht="21.75" customHeight="1">
      <c r="E103" s="75"/>
      <c r="F103" s="75"/>
      <c r="G103" s="75"/>
      <c r="H103" s="75"/>
    </row>
    <row r="104" spans="5:8" s="5" customFormat="1" ht="21.75" customHeight="1">
      <c r="E104" s="75"/>
      <c r="F104" s="75"/>
      <c r="G104" s="75"/>
      <c r="H104" s="75"/>
    </row>
    <row r="105" spans="5:8" s="5" customFormat="1" ht="21.75" customHeight="1">
      <c r="E105" s="75"/>
      <c r="F105" s="75"/>
      <c r="G105" s="75"/>
      <c r="H105" s="75"/>
    </row>
    <row r="106" spans="5:8" s="5" customFormat="1" ht="21.75" customHeight="1">
      <c r="E106" s="75"/>
      <c r="F106" s="75"/>
      <c r="G106" s="75"/>
      <c r="H106" s="75"/>
    </row>
    <row r="107" spans="5:8" s="5" customFormat="1" ht="21.75" customHeight="1">
      <c r="E107" s="75"/>
      <c r="F107" s="75"/>
      <c r="G107" s="75"/>
      <c r="H107" s="75"/>
    </row>
    <row r="108" spans="5:8" s="5" customFormat="1" ht="21.75" customHeight="1">
      <c r="E108" s="75"/>
      <c r="F108" s="75"/>
      <c r="G108" s="75"/>
      <c r="H108" s="75"/>
    </row>
    <row r="109" s="5" customFormat="1" ht="23.25">
      <c r="J109" s="75"/>
    </row>
    <row r="110" s="5" customFormat="1" ht="23.25">
      <c r="J110" s="75"/>
    </row>
    <row r="111" s="5" customFormat="1" ht="23.25">
      <c r="J111" s="75"/>
    </row>
    <row r="112" s="5" customFormat="1" ht="23.25">
      <c r="J112" s="75"/>
    </row>
    <row r="113" s="5" customFormat="1" ht="23.25">
      <c r="J113" s="75"/>
    </row>
    <row r="114" s="5" customFormat="1" ht="23.25">
      <c r="J114" s="75"/>
    </row>
  </sheetData>
  <sheetProtection/>
  <mergeCells count="3">
    <mergeCell ref="A1:H1"/>
    <mergeCell ref="A2:H2"/>
    <mergeCell ref="A3:H3"/>
  </mergeCells>
  <printOptions/>
  <pageMargins left="0.7086614173228347" right="0.31496062992125984" top="0.6692913385826772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732"/>
  <sheetViews>
    <sheetView zoomScalePageLayoutView="0" workbookViewId="0" topLeftCell="A259">
      <selection activeCell="I139" sqref="I139"/>
    </sheetView>
  </sheetViews>
  <sheetFormatPr defaultColWidth="9.140625" defaultRowHeight="23.25" customHeight="1"/>
  <cols>
    <col min="1" max="1" width="3.7109375" style="63" customWidth="1"/>
    <col min="2" max="2" width="31.57421875" style="39" customWidth="1"/>
    <col min="3" max="3" width="15.8515625" style="64" customWidth="1"/>
    <col min="4" max="4" width="1.1484375" style="64" customWidth="1"/>
    <col min="5" max="5" width="15.421875" style="64" customWidth="1"/>
    <col min="6" max="6" width="0.85546875" style="64" customWidth="1"/>
    <col min="7" max="7" width="16.7109375" style="64" customWidth="1"/>
    <col min="8" max="8" width="0.71875" style="64" customWidth="1"/>
    <col min="9" max="9" width="17.00390625" style="39" customWidth="1"/>
    <col min="10" max="10" width="1.7109375" style="64" customWidth="1"/>
    <col min="11" max="11" width="14.28125" style="39" customWidth="1"/>
    <col min="12" max="12" width="15.8515625" style="39" customWidth="1"/>
    <col min="13" max="13" width="9.140625" style="39" customWidth="1"/>
    <col min="14" max="14" width="14.421875" style="39" customWidth="1"/>
    <col min="15" max="15" width="1.421875" style="39" customWidth="1"/>
    <col min="16" max="16" width="13.7109375" style="39" customWidth="1"/>
    <col min="17" max="16384" width="9.140625" style="39" customWidth="1"/>
  </cols>
  <sheetData>
    <row r="1" spans="1:11" s="66" customFormat="1" ht="21.75" customHeight="1">
      <c r="A1" s="179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65"/>
    </row>
    <row r="2" spans="1:11" s="66" customFormat="1" ht="21.75" customHeight="1">
      <c r="A2" s="179" t="s">
        <v>44</v>
      </c>
      <c r="B2" s="179"/>
      <c r="C2" s="179"/>
      <c r="D2" s="179"/>
      <c r="E2" s="179"/>
      <c r="F2" s="179"/>
      <c r="G2" s="179"/>
      <c r="H2" s="179"/>
      <c r="I2" s="179"/>
      <c r="J2" s="179"/>
      <c r="K2" s="65"/>
    </row>
    <row r="3" spans="1:11" s="66" customFormat="1" ht="27" customHeight="1">
      <c r="A3" s="179" t="s">
        <v>502</v>
      </c>
      <c r="B3" s="179"/>
      <c r="C3" s="179"/>
      <c r="D3" s="179"/>
      <c r="E3" s="179"/>
      <c r="F3" s="179"/>
      <c r="G3" s="179"/>
      <c r="H3" s="179"/>
      <c r="I3" s="179"/>
      <c r="J3" s="179"/>
      <c r="K3" s="65"/>
    </row>
    <row r="4" spans="1:11" s="66" customFormat="1" ht="9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5" customFormat="1" ht="21.75" customHeight="1">
      <c r="A5" s="17" t="s">
        <v>45</v>
      </c>
      <c r="B5" s="68" t="s">
        <v>46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s="5" customFormat="1" ht="21.75" customHeight="1">
      <c r="A6" s="69"/>
      <c r="B6" s="70" t="s">
        <v>431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s="5" customFormat="1" ht="21.75" customHeight="1">
      <c r="A7" s="69"/>
      <c r="B7" s="70" t="s">
        <v>432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s="5" customFormat="1" ht="21.75" customHeight="1">
      <c r="A8" s="69"/>
      <c r="B8" s="70" t="s">
        <v>427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s="5" customFormat="1" ht="21.75" customHeight="1">
      <c r="A9" s="69"/>
      <c r="B9" s="70" t="s">
        <v>433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s="5" customFormat="1" ht="21.75" customHeight="1">
      <c r="A10" s="69"/>
      <c r="B10" s="70" t="s">
        <v>428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s="5" customFormat="1" ht="21.75" customHeight="1">
      <c r="A11" s="69"/>
      <c r="B11" s="70" t="s">
        <v>439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s="5" customFormat="1" ht="21.75" customHeight="1">
      <c r="A12" s="69"/>
      <c r="B12" s="70" t="s">
        <v>548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s="5" customFormat="1" ht="21.75" customHeight="1">
      <c r="A13" s="69"/>
      <c r="B13" s="70" t="s">
        <v>549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s="5" customFormat="1" ht="21.75" customHeight="1">
      <c r="A14" s="69"/>
      <c r="B14" s="70" t="s">
        <v>550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s="5" customFormat="1" ht="21.75" customHeight="1">
      <c r="A15" s="69"/>
      <c r="B15" s="70" t="s">
        <v>551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s="5" customFormat="1" ht="21.75" customHeight="1">
      <c r="A16" s="69"/>
      <c r="B16" s="70" t="s">
        <v>434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s="5" customFormat="1" ht="21.75" customHeight="1">
      <c r="A17" s="69"/>
      <c r="B17" s="70" t="s">
        <v>435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s="5" customFormat="1" ht="21.75" customHeight="1">
      <c r="A18" s="17"/>
      <c r="B18" s="6" t="s">
        <v>436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0" s="5" customFormat="1" ht="21.75" customHeight="1">
      <c r="A19" s="17"/>
      <c r="B19" s="6" t="s">
        <v>429</v>
      </c>
      <c r="C19" s="10"/>
      <c r="D19" s="10"/>
      <c r="E19" s="10"/>
      <c r="F19" s="10"/>
      <c r="G19" s="10"/>
      <c r="H19" s="10"/>
      <c r="I19" s="10"/>
      <c r="J19" s="10"/>
    </row>
    <row r="20" spans="1:10" s="5" customFormat="1" ht="21.75" customHeight="1">
      <c r="A20" s="17"/>
      <c r="B20" s="6" t="s">
        <v>437</v>
      </c>
      <c r="C20" s="10"/>
      <c r="D20" s="10"/>
      <c r="E20" s="10"/>
      <c r="F20" s="10"/>
      <c r="G20" s="10"/>
      <c r="H20" s="10"/>
      <c r="I20" s="10"/>
      <c r="J20" s="10"/>
    </row>
    <row r="21" spans="1:10" s="5" customFormat="1" ht="21.75" customHeight="1">
      <c r="A21" s="17"/>
      <c r="B21" s="71" t="s">
        <v>438</v>
      </c>
      <c r="C21" s="10"/>
      <c r="D21" s="10"/>
      <c r="E21" s="10"/>
      <c r="F21" s="10"/>
      <c r="G21" s="10"/>
      <c r="H21" s="10"/>
      <c r="I21" s="10"/>
      <c r="J21" s="10"/>
    </row>
    <row r="22" spans="1:11" s="5" customFormat="1" ht="21.75" customHeight="1">
      <c r="A22" s="17"/>
      <c r="B22" s="71" t="s">
        <v>440</v>
      </c>
      <c r="C22" s="10"/>
      <c r="D22" s="10"/>
      <c r="E22" s="10"/>
      <c r="F22" s="10"/>
      <c r="G22" s="10"/>
      <c r="H22" s="10"/>
      <c r="I22" s="10"/>
      <c r="J22" s="10"/>
      <c r="K22" s="72"/>
    </row>
    <row r="23" spans="1:11" s="5" customFormat="1" ht="21.75" customHeight="1">
      <c r="A23" s="17"/>
      <c r="B23" s="72" t="s">
        <v>441</v>
      </c>
      <c r="C23" s="10"/>
      <c r="D23" s="10"/>
      <c r="E23" s="10"/>
      <c r="F23" s="10"/>
      <c r="G23" s="10"/>
      <c r="H23" s="10"/>
      <c r="I23" s="10"/>
      <c r="J23" s="10"/>
      <c r="K23" s="72"/>
    </row>
    <row r="24" spans="1:10" s="5" customFormat="1" ht="21.75" customHeight="1">
      <c r="A24" s="17"/>
      <c r="B24" s="71" t="s">
        <v>442</v>
      </c>
      <c r="C24" s="73"/>
      <c r="D24" s="73"/>
      <c r="E24" s="73"/>
      <c r="F24" s="73"/>
      <c r="G24" s="73"/>
      <c r="H24" s="73"/>
      <c r="I24" s="10"/>
      <c r="J24" s="10"/>
    </row>
    <row r="25" spans="1:10" s="5" customFormat="1" ht="21.75" customHeight="1">
      <c r="A25" s="17"/>
      <c r="B25" s="71" t="s">
        <v>430</v>
      </c>
      <c r="C25" s="73"/>
      <c r="D25" s="73"/>
      <c r="E25" s="73"/>
      <c r="F25" s="73"/>
      <c r="G25" s="73"/>
      <c r="H25" s="73"/>
      <c r="I25" s="10"/>
      <c r="J25" s="10"/>
    </row>
    <row r="26" spans="1:11" s="5" customFormat="1" ht="21.75" customHeight="1">
      <c r="A26" s="17"/>
      <c r="B26" s="71" t="s">
        <v>553</v>
      </c>
      <c r="C26" s="73"/>
      <c r="D26" s="73"/>
      <c r="E26" s="73"/>
      <c r="F26" s="73"/>
      <c r="G26" s="73"/>
      <c r="H26" s="73"/>
      <c r="I26" s="10"/>
      <c r="J26" s="10"/>
      <c r="K26" s="10"/>
    </row>
    <row r="27" spans="1:11" s="5" customFormat="1" ht="21.75" customHeight="1">
      <c r="A27" s="17"/>
      <c r="B27" s="6" t="s">
        <v>552</v>
      </c>
      <c r="C27" s="73"/>
      <c r="D27" s="73"/>
      <c r="E27" s="73"/>
      <c r="F27" s="73"/>
      <c r="G27" s="73"/>
      <c r="H27" s="73"/>
      <c r="I27" s="10"/>
      <c r="J27" s="10"/>
      <c r="K27" s="10"/>
    </row>
    <row r="28" spans="1:11" s="5" customFormat="1" ht="21" customHeight="1">
      <c r="A28" s="17"/>
      <c r="C28" s="10"/>
      <c r="D28" s="10"/>
      <c r="E28" s="10"/>
      <c r="F28" s="10"/>
      <c r="G28" s="10"/>
      <c r="H28" s="10"/>
      <c r="I28" s="10"/>
      <c r="J28" s="10"/>
      <c r="K28" s="10"/>
    </row>
    <row r="29" spans="1:12" s="5" customFormat="1" ht="23.25" customHeight="1">
      <c r="A29" s="17" t="s">
        <v>47</v>
      </c>
      <c r="B29" s="2" t="s">
        <v>447</v>
      </c>
      <c r="C29" s="37"/>
      <c r="D29" s="37"/>
      <c r="E29" s="37"/>
      <c r="F29" s="37"/>
      <c r="G29" s="36" t="s">
        <v>503</v>
      </c>
      <c r="H29" s="36"/>
      <c r="I29" s="36" t="s">
        <v>299</v>
      </c>
      <c r="K29" s="36"/>
      <c r="L29" s="12"/>
    </row>
    <row r="30" spans="1:12" s="5" customFormat="1" ht="19.5" customHeight="1">
      <c r="A30" s="17"/>
      <c r="B30" s="37"/>
      <c r="C30" s="37"/>
      <c r="D30" s="37"/>
      <c r="E30" s="37"/>
      <c r="F30" s="37"/>
      <c r="G30" s="21" t="s">
        <v>1</v>
      </c>
      <c r="H30" s="21"/>
      <c r="I30" s="21" t="s">
        <v>1</v>
      </c>
      <c r="K30" s="21"/>
      <c r="L30" s="12"/>
    </row>
    <row r="31" spans="1:12" s="5" customFormat="1" ht="23.25" customHeight="1">
      <c r="A31" s="17"/>
      <c r="B31" s="2" t="s">
        <v>82</v>
      </c>
      <c r="C31" s="37"/>
      <c r="D31" s="37"/>
      <c r="E31" s="37"/>
      <c r="F31" s="37"/>
      <c r="G31" s="27">
        <v>4259</v>
      </c>
      <c r="H31" s="74"/>
      <c r="I31" s="27">
        <v>2099</v>
      </c>
      <c r="K31" s="10"/>
      <c r="L31" s="12"/>
    </row>
    <row r="32" spans="1:12" s="5" customFormat="1" ht="23.25" customHeight="1">
      <c r="A32" s="17"/>
      <c r="B32" s="2" t="s">
        <v>48</v>
      </c>
      <c r="G32" s="12"/>
      <c r="H32" s="12"/>
      <c r="I32" s="12"/>
      <c r="K32" s="75"/>
      <c r="L32" s="12"/>
    </row>
    <row r="33" spans="1:12" s="5" customFormat="1" ht="23.25" customHeight="1">
      <c r="A33" s="17"/>
      <c r="B33" s="5" t="s">
        <v>49</v>
      </c>
      <c r="G33" s="12">
        <v>27051.25</v>
      </c>
      <c r="H33" s="12"/>
      <c r="I33" s="12">
        <v>27051.25</v>
      </c>
      <c r="K33" s="75"/>
      <c r="L33" s="12"/>
    </row>
    <row r="34" spans="1:12" s="5" customFormat="1" ht="23.25" customHeight="1">
      <c r="A34" s="17"/>
      <c r="B34" s="5" t="s">
        <v>50</v>
      </c>
      <c r="G34" s="12">
        <v>112080170.72</v>
      </c>
      <c r="H34" s="12"/>
      <c r="I34" s="12">
        <v>30151064.17</v>
      </c>
      <c r="K34" s="75"/>
      <c r="L34" s="12"/>
    </row>
    <row r="35" spans="1:12" s="5" customFormat="1" ht="23.25" customHeight="1" thickBot="1">
      <c r="A35" s="17"/>
      <c r="B35" s="49" t="s">
        <v>53</v>
      </c>
      <c r="C35" s="49"/>
      <c r="D35" s="49"/>
      <c r="E35" s="49"/>
      <c r="F35" s="49"/>
      <c r="G35" s="14">
        <f>SUM(G31:G34)</f>
        <v>112111480.97</v>
      </c>
      <c r="H35" s="15"/>
      <c r="I35" s="14">
        <f>SUM(I31:I34)</f>
        <v>30180214.42</v>
      </c>
      <c r="J35" s="2"/>
      <c r="K35" s="76"/>
      <c r="L35" s="12"/>
    </row>
    <row r="36" spans="1:12" s="5" customFormat="1" ht="23.25" customHeight="1" thickTop="1">
      <c r="A36" s="17"/>
      <c r="B36" s="49"/>
      <c r="C36" s="49"/>
      <c r="D36" s="49"/>
      <c r="E36" s="49"/>
      <c r="F36" s="49"/>
      <c r="G36" s="15"/>
      <c r="H36" s="15"/>
      <c r="I36" s="15"/>
      <c r="J36" s="2"/>
      <c r="K36" s="76"/>
      <c r="L36" s="12"/>
    </row>
    <row r="37" spans="1:12" s="5" customFormat="1" ht="23.25" customHeight="1">
      <c r="A37" s="17"/>
      <c r="B37" s="49"/>
      <c r="C37" s="49"/>
      <c r="D37" s="49"/>
      <c r="E37" s="49"/>
      <c r="F37" s="49"/>
      <c r="G37" s="15"/>
      <c r="H37" s="15"/>
      <c r="I37" s="77" t="s">
        <v>405</v>
      </c>
      <c r="J37" s="2"/>
      <c r="K37" s="76"/>
      <c r="L37" s="12"/>
    </row>
    <row r="38" spans="1:11" s="5" customFormat="1" ht="23.25" customHeight="1">
      <c r="A38" s="17" t="s">
        <v>51</v>
      </c>
      <c r="B38" s="2" t="s">
        <v>448</v>
      </c>
      <c r="C38" s="49"/>
      <c r="D38" s="49"/>
      <c r="E38" s="49"/>
      <c r="F38" s="49"/>
      <c r="G38" s="36" t="s">
        <v>503</v>
      </c>
      <c r="H38" s="36"/>
      <c r="I38" s="36" t="s">
        <v>299</v>
      </c>
      <c r="J38" s="2"/>
      <c r="K38" s="76"/>
    </row>
    <row r="39" spans="1:11" s="5" customFormat="1" ht="23.25" customHeight="1">
      <c r="A39" s="17"/>
      <c r="B39" s="2"/>
      <c r="C39" s="49"/>
      <c r="D39" s="49"/>
      <c r="E39" s="49"/>
      <c r="F39" s="49"/>
      <c r="G39" s="21" t="s">
        <v>1</v>
      </c>
      <c r="H39" s="21"/>
      <c r="I39" s="21" t="s">
        <v>1</v>
      </c>
      <c r="J39" s="2"/>
      <c r="K39" s="76"/>
    </row>
    <row r="40" spans="1:11" s="5" customFormat="1" ht="23.25" customHeight="1">
      <c r="A40" s="17"/>
      <c r="B40" s="37" t="s">
        <v>218</v>
      </c>
      <c r="C40" s="49"/>
      <c r="D40" s="49"/>
      <c r="E40" s="49"/>
      <c r="F40" s="49"/>
      <c r="G40" s="21"/>
      <c r="H40" s="21"/>
      <c r="I40" s="21"/>
      <c r="J40" s="2"/>
      <c r="K40" s="76"/>
    </row>
    <row r="41" spans="1:11" s="5" customFormat="1" ht="23.25" customHeight="1">
      <c r="A41" s="69"/>
      <c r="B41" s="18" t="s">
        <v>219</v>
      </c>
      <c r="C41" s="18"/>
      <c r="D41" s="18"/>
      <c r="E41" s="18"/>
      <c r="F41" s="18"/>
      <c r="G41" s="138">
        <v>0</v>
      </c>
      <c r="H41" s="7"/>
      <c r="I41" s="7">
        <v>30000000</v>
      </c>
      <c r="K41" s="78"/>
    </row>
    <row r="42" spans="1:11" s="5" customFormat="1" ht="23.25" customHeight="1">
      <c r="A42" s="69"/>
      <c r="B42" s="18" t="s">
        <v>244</v>
      </c>
      <c r="C42" s="18"/>
      <c r="D42" s="18"/>
      <c r="E42" s="18"/>
      <c r="F42" s="18"/>
      <c r="G42" s="7">
        <v>50000000</v>
      </c>
      <c r="H42" s="7"/>
      <c r="I42" s="7">
        <v>50000000</v>
      </c>
      <c r="K42" s="78"/>
    </row>
    <row r="43" spans="1:11" s="5" customFormat="1" ht="23.25" customHeight="1" thickBot="1">
      <c r="A43" s="69"/>
      <c r="B43" s="49" t="s">
        <v>53</v>
      </c>
      <c r="C43" s="49"/>
      <c r="D43" s="49"/>
      <c r="E43" s="49"/>
      <c r="F43" s="49"/>
      <c r="G43" s="14">
        <f>SUM(G41:G42)</f>
        <v>50000000</v>
      </c>
      <c r="H43" s="15"/>
      <c r="I43" s="14">
        <f>SUM(I41:I42)</f>
        <v>80000000</v>
      </c>
      <c r="K43" s="78"/>
    </row>
    <row r="44" spans="1:11" s="5" customFormat="1" ht="15" customHeight="1" thickTop="1">
      <c r="A44" s="69"/>
      <c r="B44" s="18"/>
      <c r="C44" s="18"/>
      <c r="D44" s="18"/>
      <c r="E44" s="18"/>
      <c r="F44" s="18"/>
      <c r="G44" s="78"/>
      <c r="H44" s="78"/>
      <c r="I44" s="12"/>
      <c r="K44" s="78"/>
    </row>
    <row r="45" spans="1:11" s="5" customFormat="1" ht="23.25" customHeight="1">
      <c r="A45" s="17" t="s">
        <v>55</v>
      </c>
      <c r="B45" s="2" t="s">
        <v>449</v>
      </c>
      <c r="C45" s="184" t="s">
        <v>503</v>
      </c>
      <c r="D45" s="184"/>
      <c r="E45" s="184"/>
      <c r="F45" s="37"/>
      <c r="G45" s="184" t="s">
        <v>299</v>
      </c>
      <c r="H45" s="184"/>
      <c r="I45" s="184"/>
      <c r="K45" s="36"/>
    </row>
    <row r="46" spans="1:11" s="5" customFormat="1" ht="20.25" customHeight="1">
      <c r="A46" s="17"/>
      <c r="B46" s="37"/>
      <c r="C46" s="181" t="s">
        <v>1</v>
      </c>
      <c r="D46" s="181"/>
      <c r="E46" s="181"/>
      <c r="F46" s="37"/>
      <c r="G46" s="181" t="s">
        <v>1</v>
      </c>
      <c r="H46" s="181"/>
      <c r="I46" s="181"/>
      <c r="K46" s="21"/>
    </row>
    <row r="47" spans="1:11" s="5" customFormat="1" ht="21" customHeight="1">
      <c r="A47" s="17"/>
      <c r="B47" s="40"/>
      <c r="C47" s="21" t="s">
        <v>139</v>
      </c>
      <c r="D47" s="21"/>
      <c r="E47" s="21" t="s">
        <v>75</v>
      </c>
      <c r="G47" s="21" t="s">
        <v>139</v>
      </c>
      <c r="H47" s="21"/>
      <c r="I47" s="21" t="s">
        <v>75</v>
      </c>
      <c r="K47" s="21"/>
    </row>
    <row r="48" spans="1:11" s="5" customFormat="1" ht="23.25" customHeight="1">
      <c r="A48" s="17"/>
      <c r="B48" s="40" t="s">
        <v>444</v>
      </c>
      <c r="C48" s="21"/>
      <c r="D48" s="21"/>
      <c r="E48" s="21"/>
      <c r="G48" s="21"/>
      <c r="H48" s="21"/>
      <c r="I48" s="21"/>
      <c r="K48" s="21"/>
    </row>
    <row r="49" spans="1:11" s="5" customFormat="1" ht="23.25" customHeight="1">
      <c r="A49" s="17"/>
      <c r="B49" s="37" t="s">
        <v>138</v>
      </c>
      <c r="C49" s="21"/>
      <c r="D49" s="21"/>
      <c r="E49" s="21"/>
      <c r="G49" s="21"/>
      <c r="H49" s="21"/>
      <c r="I49" s="21"/>
      <c r="K49" s="21"/>
    </row>
    <row r="50" spans="1:11" s="5" customFormat="1" ht="23.25" customHeight="1">
      <c r="A50" s="17"/>
      <c r="B50" s="5" t="s">
        <v>414</v>
      </c>
      <c r="C50" s="12">
        <v>20272000</v>
      </c>
      <c r="D50" s="74"/>
      <c r="E50" s="27">
        <v>20000000</v>
      </c>
      <c r="F50" s="27"/>
      <c r="G50" s="12">
        <v>20864000</v>
      </c>
      <c r="H50" s="74"/>
      <c r="I50" s="27">
        <v>20000000</v>
      </c>
      <c r="K50" s="21"/>
    </row>
    <row r="51" spans="1:11" s="5" customFormat="1" ht="23.25" customHeight="1">
      <c r="A51" s="17"/>
      <c r="C51" s="12">
        <v>10050000</v>
      </c>
      <c r="D51" s="74"/>
      <c r="E51" s="27">
        <v>10000000</v>
      </c>
      <c r="F51" s="27"/>
      <c r="G51" s="12">
        <v>10105000</v>
      </c>
      <c r="H51" s="74"/>
      <c r="I51" s="27">
        <v>10000000</v>
      </c>
      <c r="K51" s="21"/>
    </row>
    <row r="52" spans="1:11" s="5" customFormat="1" ht="23.25" customHeight="1">
      <c r="A52" s="17"/>
      <c r="C52" s="12">
        <v>41692000</v>
      </c>
      <c r="D52" s="74"/>
      <c r="E52" s="27">
        <v>40000000</v>
      </c>
      <c r="F52" s="27"/>
      <c r="G52" s="12">
        <v>41456000</v>
      </c>
      <c r="H52" s="74"/>
      <c r="I52" s="27">
        <v>40000000</v>
      </c>
      <c r="K52" s="21"/>
    </row>
    <row r="53" spans="1:11" s="5" customFormat="1" ht="23.25" customHeight="1">
      <c r="A53" s="17"/>
      <c r="C53" s="12">
        <v>50665000</v>
      </c>
      <c r="D53" s="74"/>
      <c r="E53" s="27">
        <v>50000000</v>
      </c>
      <c r="F53" s="27"/>
      <c r="G53" s="12">
        <v>50410000</v>
      </c>
      <c r="H53" s="74"/>
      <c r="I53" s="27">
        <v>50000000</v>
      </c>
      <c r="K53" s="21"/>
    </row>
    <row r="54" spans="1:11" s="5" customFormat="1" ht="23.25" customHeight="1">
      <c r="A54" s="17"/>
      <c r="B54" s="5" t="s">
        <v>177</v>
      </c>
      <c r="C54" s="12">
        <v>10182000</v>
      </c>
      <c r="D54" s="74"/>
      <c r="E54" s="27">
        <v>10000000</v>
      </c>
      <c r="F54" s="27"/>
      <c r="G54" s="12">
        <v>10409000</v>
      </c>
      <c r="H54" s="74"/>
      <c r="I54" s="27">
        <v>10000000</v>
      </c>
      <c r="K54" s="21"/>
    </row>
    <row r="55" spans="1:11" s="5" customFormat="1" ht="23.25" customHeight="1">
      <c r="A55" s="17"/>
      <c r="C55" s="12">
        <v>21060000</v>
      </c>
      <c r="D55" s="74"/>
      <c r="E55" s="27">
        <v>20000000</v>
      </c>
      <c r="F55" s="27"/>
      <c r="G55" s="12">
        <v>20966000</v>
      </c>
      <c r="H55" s="74"/>
      <c r="I55" s="27">
        <v>20000000</v>
      </c>
      <c r="K55" s="21"/>
    </row>
    <row r="56" spans="1:11" s="5" customFormat="1" ht="23.25" customHeight="1">
      <c r="A56" s="17"/>
      <c r="B56" s="5" t="s">
        <v>240</v>
      </c>
      <c r="C56" s="12">
        <v>20236000</v>
      </c>
      <c r="D56" s="74"/>
      <c r="E56" s="27">
        <v>20000000</v>
      </c>
      <c r="F56" s="27"/>
      <c r="G56" s="12">
        <v>20562000</v>
      </c>
      <c r="H56" s="74"/>
      <c r="I56" s="27">
        <v>20000000</v>
      </c>
      <c r="K56" s="21"/>
    </row>
    <row r="57" spans="1:11" s="5" customFormat="1" ht="23.25" customHeight="1">
      <c r="A57" s="17"/>
      <c r="C57" s="12">
        <v>23742500</v>
      </c>
      <c r="D57" s="74"/>
      <c r="E57" s="27">
        <v>25000000</v>
      </c>
      <c r="F57" s="27"/>
      <c r="G57" s="12">
        <v>24270000</v>
      </c>
      <c r="H57" s="74"/>
      <c r="I57" s="27">
        <v>25000000</v>
      </c>
      <c r="K57" s="21"/>
    </row>
    <row r="58" spans="1:11" s="5" customFormat="1" ht="23.25" customHeight="1">
      <c r="A58" s="17"/>
      <c r="C58" s="12">
        <v>52595500</v>
      </c>
      <c r="D58" s="74"/>
      <c r="E58" s="27">
        <v>50000000</v>
      </c>
      <c r="F58" s="27"/>
      <c r="G58" s="12">
        <v>52440000</v>
      </c>
      <c r="H58" s="74"/>
      <c r="I58" s="27">
        <v>50000000</v>
      </c>
      <c r="K58" s="21"/>
    </row>
    <row r="59" spans="1:11" s="5" customFormat="1" ht="23.25" customHeight="1">
      <c r="A59" s="17"/>
      <c r="B59" s="5" t="s">
        <v>188</v>
      </c>
      <c r="C59" s="12">
        <v>20430000</v>
      </c>
      <c r="D59" s="74"/>
      <c r="E59" s="27">
        <v>20000000</v>
      </c>
      <c r="F59" s="27"/>
      <c r="G59" s="12">
        <v>20414000</v>
      </c>
      <c r="H59" s="74"/>
      <c r="I59" s="27">
        <v>20000000</v>
      </c>
      <c r="K59" s="21"/>
    </row>
    <row r="60" spans="1:11" s="5" customFormat="1" ht="23.25" customHeight="1">
      <c r="A60" s="17"/>
      <c r="C60" s="12">
        <v>5145500</v>
      </c>
      <c r="D60" s="74"/>
      <c r="E60" s="27">
        <v>5000000</v>
      </c>
      <c r="F60" s="27"/>
      <c r="G60" s="12">
        <v>5199000</v>
      </c>
      <c r="H60" s="74"/>
      <c r="I60" s="27">
        <v>5000000</v>
      </c>
      <c r="K60" s="21"/>
    </row>
    <row r="61" spans="1:11" s="5" customFormat="1" ht="23.25" customHeight="1">
      <c r="A61" s="17"/>
      <c r="C61" s="12">
        <v>20682000</v>
      </c>
      <c r="D61" s="74"/>
      <c r="E61" s="27">
        <v>20000000</v>
      </c>
      <c r="F61" s="27"/>
      <c r="G61" s="12">
        <v>20572000</v>
      </c>
      <c r="H61" s="74"/>
      <c r="I61" s="27">
        <v>20000000</v>
      </c>
      <c r="K61" s="21"/>
    </row>
    <row r="62" spans="1:11" s="5" customFormat="1" ht="23.25" customHeight="1">
      <c r="A62" s="17"/>
      <c r="C62" s="12">
        <v>19800000</v>
      </c>
      <c r="D62" s="74"/>
      <c r="E62" s="27">
        <v>20000000</v>
      </c>
      <c r="F62" s="27"/>
      <c r="G62" s="12">
        <v>19546000</v>
      </c>
      <c r="H62" s="74"/>
      <c r="I62" s="27">
        <v>20000000</v>
      </c>
      <c r="K62" s="21"/>
    </row>
    <row r="63" spans="1:11" s="5" customFormat="1" ht="23.25" customHeight="1">
      <c r="A63" s="17"/>
      <c r="C63" s="12">
        <v>9891000</v>
      </c>
      <c r="D63" s="74"/>
      <c r="E63" s="27">
        <v>10000000</v>
      </c>
      <c r="F63" s="27"/>
      <c r="G63" s="12">
        <v>9770000</v>
      </c>
      <c r="H63" s="74"/>
      <c r="I63" s="27">
        <v>10000000</v>
      </c>
      <c r="K63" s="21"/>
    </row>
    <row r="64" spans="1:11" s="5" customFormat="1" ht="23.25" customHeight="1">
      <c r="A64" s="17"/>
      <c r="C64" s="12">
        <v>39724000</v>
      </c>
      <c r="D64" s="74"/>
      <c r="E64" s="27">
        <v>40000000</v>
      </c>
      <c r="F64" s="27"/>
      <c r="G64" s="12">
        <v>39328000</v>
      </c>
      <c r="H64" s="74"/>
      <c r="I64" s="27">
        <v>40000000</v>
      </c>
      <c r="K64" s="21"/>
    </row>
    <row r="65" spans="1:11" s="5" customFormat="1" ht="23.25" customHeight="1">
      <c r="A65" s="17"/>
      <c r="B65" s="5" t="s">
        <v>189</v>
      </c>
      <c r="C65" s="12">
        <v>19342000</v>
      </c>
      <c r="D65" s="74"/>
      <c r="E65" s="27">
        <v>20000000</v>
      </c>
      <c r="F65" s="27"/>
      <c r="G65" s="12">
        <v>19360000</v>
      </c>
      <c r="H65" s="74"/>
      <c r="I65" s="27">
        <v>20000000</v>
      </c>
      <c r="K65" s="21"/>
    </row>
    <row r="66" spans="1:11" s="5" customFormat="1" ht="23.25" customHeight="1">
      <c r="A66" s="17"/>
      <c r="B66" s="5" t="s">
        <v>217</v>
      </c>
      <c r="C66" s="12">
        <v>20378000</v>
      </c>
      <c r="D66" s="21"/>
      <c r="E66" s="11">
        <v>20000000</v>
      </c>
      <c r="G66" s="12">
        <v>20628000</v>
      </c>
      <c r="H66" s="21"/>
      <c r="I66" s="11">
        <v>20000000</v>
      </c>
      <c r="K66" s="21"/>
    </row>
    <row r="67" spans="1:11" s="5" customFormat="1" ht="23.25" customHeight="1">
      <c r="A67" s="17"/>
      <c r="C67" s="12">
        <v>20656000</v>
      </c>
      <c r="D67" s="21"/>
      <c r="E67" s="11">
        <v>20000000</v>
      </c>
      <c r="G67" s="12">
        <v>20602000</v>
      </c>
      <c r="H67" s="21"/>
      <c r="I67" s="11">
        <v>20000000</v>
      </c>
      <c r="K67" s="21"/>
    </row>
    <row r="68" spans="1:11" s="5" customFormat="1" ht="23.25" customHeight="1">
      <c r="A68" s="17"/>
      <c r="C68" s="12">
        <v>25580000</v>
      </c>
      <c r="D68" s="21"/>
      <c r="E68" s="11">
        <v>25000000</v>
      </c>
      <c r="G68" s="12">
        <v>25622500</v>
      </c>
      <c r="H68" s="21"/>
      <c r="I68" s="11">
        <v>25000000</v>
      </c>
      <c r="K68" s="21"/>
    </row>
    <row r="71" spans="1:11" s="5" customFormat="1" ht="23.25" customHeight="1">
      <c r="A71" s="17"/>
      <c r="C71" s="12"/>
      <c r="D71" s="21"/>
      <c r="E71" s="11"/>
      <c r="G71" s="12"/>
      <c r="H71" s="21"/>
      <c r="I71" s="79" t="s">
        <v>418</v>
      </c>
      <c r="K71" s="21"/>
    </row>
    <row r="72" spans="1:11" s="5" customFormat="1" ht="23.25" customHeight="1">
      <c r="A72" s="17"/>
      <c r="C72" s="184" t="s">
        <v>503</v>
      </c>
      <c r="D72" s="184"/>
      <c r="E72" s="184"/>
      <c r="F72" s="37"/>
      <c r="G72" s="184" t="s">
        <v>299</v>
      </c>
      <c r="H72" s="184"/>
      <c r="I72" s="184"/>
      <c r="K72" s="21"/>
    </row>
    <row r="73" spans="1:11" s="5" customFormat="1" ht="25.5" customHeight="1">
      <c r="A73" s="17"/>
      <c r="C73" s="181" t="s">
        <v>1</v>
      </c>
      <c r="D73" s="181"/>
      <c r="E73" s="181"/>
      <c r="F73" s="37"/>
      <c r="G73" s="181" t="s">
        <v>1</v>
      </c>
      <c r="H73" s="181"/>
      <c r="I73" s="181"/>
      <c r="K73" s="21"/>
    </row>
    <row r="74" spans="1:11" s="5" customFormat="1" ht="23.25" customHeight="1">
      <c r="A74" s="17"/>
      <c r="C74" s="21" t="s">
        <v>139</v>
      </c>
      <c r="D74" s="21"/>
      <c r="E74" s="21" t="s">
        <v>75</v>
      </c>
      <c r="G74" s="21" t="s">
        <v>139</v>
      </c>
      <c r="H74" s="21"/>
      <c r="I74" s="21" t="s">
        <v>75</v>
      </c>
      <c r="K74" s="21"/>
    </row>
    <row r="75" spans="1:11" s="5" customFormat="1" ht="23.25" customHeight="1">
      <c r="A75" s="17"/>
      <c r="B75" s="37" t="s">
        <v>138</v>
      </c>
      <c r="C75" s="12"/>
      <c r="D75" s="21"/>
      <c r="E75" s="11"/>
      <c r="G75" s="12"/>
      <c r="H75" s="21"/>
      <c r="I75" s="11"/>
      <c r="K75" s="21"/>
    </row>
    <row r="76" spans="1:11" s="5" customFormat="1" ht="23.25" customHeight="1">
      <c r="A76" s="17"/>
      <c r="B76" s="5" t="s">
        <v>239</v>
      </c>
      <c r="C76" s="12">
        <v>21078000</v>
      </c>
      <c r="D76" s="21"/>
      <c r="E76" s="11">
        <v>20000000</v>
      </c>
      <c r="G76" s="12">
        <v>19318000</v>
      </c>
      <c r="H76" s="21"/>
      <c r="I76" s="11">
        <v>20000000</v>
      </c>
      <c r="K76" s="21"/>
    </row>
    <row r="77" spans="1:11" s="5" customFormat="1" ht="23.25" customHeight="1">
      <c r="A77" s="17"/>
      <c r="C77" s="12">
        <v>5008500</v>
      </c>
      <c r="D77" s="21"/>
      <c r="E77" s="11">
        <v>5000000</v>
      </c>
      <c r="G77" s="12">
        <v>4967500</v>
      </c>
      <c r="H77" s="21"/>
      <c r="I77" s="11">
        <v>5000000</v>
      </c>
      <c r="K77" s="21"/>
    </row>
    <row r="78" spans="1:11" s="5" customFormat="1" ht="23.25" customHeight="1">
      <c r="A78" s="17"/>
      <c r="C78" s="12">
        <v>39244000</v>
      </c>
      <c r="D78" s="21"/>
      <c r="E78" s="11">
        <v>40000000</v>
      </c>
      <c r="G78" s="137">
        <v>0</v>
      </c>
      <c r="H78" s="21"/>
      <c r="I78" s="137">
        <v>0</v>
      </c>
      <c r="K78" s="21"/>
    </row>
    <row r="79" spans="1:11" s="5" customFormat="1" ht="23.25" customHeight="1">
      <c r="A79" s="17"/>
      <c r="B79" s="5" t="s">
        <v>245</v>
      </c>
      <c r="C79" s="12">
        <v>4821000</v>
      </c>
      <c r="D79" s="21"/>
      <c r="E79" s="11">
        <v>5000000</v>
      </c>
      <c r="G79" s="12">
        <v>4785500</v>
      </c>
      <c r="H79" s="21"/>
      <c r="I79" s="11">
        <v>5000000</v>
      </c>
      <c r="K79" s="21"/>
    </row>
    <row r="80" spans="1:11" s="5" customFormat="1" ht="23.25" customHeight="1">
      <c r="A80" s="17"/>
      <c r="C80" s="12">
        <v>19636000</v>
      </c>
      <c r="D80" s="21"/>
      <c r="E80" s="11">
        <v>20000000</v>
      </c>
      <c r="G80" s="12">
        <v>19524000</v>
      </c>
      <c r="H80" s="21"/>
      <c r="I80" s="11">
        <v>20000000</v>
      </c>
      <c r="K80" s="21"/>
    </row>
    <row r="81" spans="1:11" s="5" customFormat="1" ht="23.25" customHeight="1">
      <c r="A81" s="17"/>
      <c r="B81" s="5" t="s">
        <v>246</v>
      </c>
      <c r="C81" s="12">
        <v>29682000</v>
      </c>
      <c r="D81" s="21"/>
      <c r="E81" s="11">
        <v>30000000</v>
      </c>
      <c r="G81" s="12">
        <v>28215000</v>
      </c>
      <c r="H81" s="21"/>
      <c r="I81" s="11">
        <v>30000000</v>
      </c>
      <c r="K81" s="21"/>
    </row>
    <row r="82" spans="1:11" s="5" customFormat="1" ht="23.25" customHeight="1">
      <c r="A82" s="17"/>
      <c r="C82" s="12">
        <v>51390000</v>
      </c>
      <c r="D82" s="21"/>
      <c r="E82" s="11">
        <v>50000000</v>
      </c>
      <c r="G82" s="137">
        <v>0</v>
      </c>
      <c r="H82" s="21"/>
      <c r="I82" s="137">
        <v>0</v>
      </c>
      <c r="K82" s="21"/>
    </row>
    <row r="83" spans="1:11" s="5" customFormat="1" ht="23.25" customHeight="1">
      <c r="A83" s="17"/>
      <c r="B83" s="5" t="s">
        <v>272</v>
      </c>
      <c r="C83" s="12">
        <v>14350500</v>
      </c>
      <c r="D83" s="21"/>
      <c r="E83" s="11">
        <v>15000000</v>
      </c>
      <c r="G83" s="12">
        <v>14488500</v>
      </c>
      <c r="H83" s="21"/>
      <c r="I83" s="11">
        <v>15000000</v>
      </c>
      <c r="K83" s="21"/>
    </row>
    <row r="84" spans="1:11" s="5" customFormat="1" ht="23.25" customHeight="1">
      <c r="A84" s="17"/>
      <c r="C84" s="12">
        <v>15436500</v>
      </c>
      <c r="D84" s="21"/>
      <c r="E84" s="11">
        <v>15000000</v>
      </c>
      <c r="G84" s="12">
        <v>15946500</v>
      </c>
      <c r="H84" s="21"/>
      <c r="I84" s="11">
        <v>15000000</v>
      </c>
      <c r="K84" s="21"/>
    </row>
    <row r="85" spans="1:11" s="5" customFormat="1" ht="23.25" customHeight="1">
      <c r="A85" s="17"/>
      <c r="B85" s="5" t="s">
        <v>273</v>
      </c>
      <c r="C85" s="12">
        <v>34366500</v>
      </c>
      <c r="D85" s="21"/>
      <c r="E85" s="11">
        <v>35000000</v>
      </c>
      <c r="G85" s="12">
        <v>35640500</v>
      </c>
      <c r="H85" s="21"/>
      <c r="I85" s="11">
        <v>35000000</v>
      </c>
      <c r="K85" s="21"/>
    </row>
    <row r="86" spans="1:11" s="5" customFormat="1" ht="23.25" customHeight="1">
      <c r="A86" s="17"/>
      <c r="C86" s="12">
        <v>88650000</v>
      </c>
      <c r="D86" s="21"/>
      <c r="E86" s="11">
        <v>90000000</v>
      </c>
      <c r="G86" s="12">
        <v>89712000</v>
      </c>
      <c r="H86" s="21"/>
      <c r="I86" s="11">
        <v>90000000</v>
      </c>
      <c r="K86" s="21"/>
    </row>
    <row r="87" spans="1:11" s="5" customFormat="1" ht="23.25" customHeight="1">
      <c r="A87" s="17"/>
      <c r="C87" s="12">
        <v>30102000</v>
      </c>
      <c r="D87" s="21"/>
      <c r="E87" s="11">
        <v>30000000</v>
      </c>
      <c r="G87" s="12">
        <v>31239000</v>
      </c>
      <c r="H87" s="21"/>
      <c r="I87" s="11">
        <v>30000000</v>
      </c>
      <c r="K87" s="21"/>
    </row>
    <row r="88" spans="1:11" s="5" customFormat="1" ht="23.25" customHeight="1">
      <c r="A88" s="17"/>
      <c r="C88" s="12">
        <v>119448000</v>
      </c>
      <c r="D88" s="21"/>
      <c r="E88" s="11">
        <v>120000000</v>
      </c>
      <c r="G88" s="137">
        <v>0</v>
      </c>
      <c r="H88" s="21"/>
      <c r="I88" s="137">
        <v>0</v>
      </c>
      <c r="K88" s="21"/>
    </row>
    <row r="89" spans="1:11" s="5" customFormat="1" ht="23.25" customHeight="1">
      <c r="A89" s="17"/>
      <c r="B89" s="5" t="s">
        <v>274</v>
      </c>
      <c r="C89" s="12">
        <v>14122500</v>
      </c>
      <c r="D89" s="21"/>
      <c r="E89" s="11">
        <v>15000000</v>
      </c>
      <c r="G89" s="12">
        <v>14853000</v>
      </c>
      <c r="H89" s="21"/>
      <c r="I89" s="11">
        <v>15000000</v>
      </c>
      <c r="K89" s="21"/>
    </row>
    <row r="90" spans="1:11" s="5" customFormat="1" ht="23.25" customHeight="1">
      <c r="A90" s="17"/>
      <c r="B90" s="5" t="s">
        <v>275</v>
      </c>
      <c r="C90" s="12">
        <v>18928000</v>
      </c>
      <c r="D90" s="21"/>
      <c r="E90" s="11">
        <v>20000000</v>
      </c>
      <c r="G90" s="12">
        <v>19042000</v>
      </c>
      <c r="H90" s="21"/>
      <c r="I90" s="11">
        <v>20000000</v>
      </c>
      <c r="K90" s="21"/>
    </row>
    <row r="91" spans="1:11" s="5" customFormat="1" ht="23.25" customHeight="1">
      <c r="A91" s="17"/>
      <c r="B91" s="5" t="s">
        <v>285</v>
      </c>
      <c r="C91" s="12">
        <v>14404500</v>
      </c>
      <c r="D91" s="21"/>
      <c r="E91" s="11">
        <v>15000000</v>
      </c>
      <c r="G91" s="12">
        <v>14644500</v>
      </c>
      <c r="H91" s="21"/>
      <c r="I91" s="11">
        <v>15000000</v>
      </c>
      <c r="K91" s="21"/>
    </row>
    <row r="92" spans="1:11" s="5" customFormat="1" ht="23.25" customHeight="1">
      <c r="A92" s="17"/>
      <c r="B92" s="80" t="s">
        <v>315</v>
      </c>
      <c r="C92" s="12">
        <v>14883000</v>
      </c>
      <c r="D92" s="21"/>
      <c r="E92" s="11">
        <v>15000000</v>
      </c>
      <c r="G92" s="12">
        <v>14578500</v>
      </c>
      <c r="H92" s="21"/>
      <c r="I92" s="11">
        <v>15000000</v>
      </c>
      <c r="K92" s="21"/>
    </row>
    <row r="93" spans="1:11" s="5" customFormat="1" ht="23.25" customHeight="1">
      <c r="A93" s="17"/>
      <c r="B93" s="80"/>
      <c r="C93" s="12">
        <v>50090000</v>
      </c>
      <c r="D93" s="21"/>
      <c r="E93" s="11">
        <v>50000000</v>
      </c>
      <c r="G93" s="137">
        <v>0</v>
      </c>
      <c r="H93" s="21"/>
      <c r="I93" s="137">
        <v>0</v>
      </c>
      <c r="K93" s="21"/>
    </row>
    <row r="94" spans="1:11" s="5" customFormat="1" ht="23.25" customHeight="1">
      <c r="A94" s="17"/>
      <c r="B94" s="80"/>
      <c r="C94" s="12">
        <v>20586000</v>
      </c>
      <c r="D94" s="21"/>
      <c r="E94" s="11">
        <v>20000000</v>
      </c>
      <c r="G94" s="137">
        <v>0</v>
      </c>
      <c r="H94" s="21"/>
      <c r="I94" s="137">
        <v>0</v>
      </c>
      <c r="K94" s="21"/>
    </row>
    <row r="95" spans="1:11" s="5" customFormat="1" ht="23.25" customHeight="1">
      <c r="A95" s="17"/>
      <c r="B95" s="5" t="s">
        <v>316</v>
      </c>
      <c r="C95" s="12">
        <v>20006000</v>
      </c>
      <c r="D95" s="21"/>
      <c r="E95" s="11">
        <v>20000000</v>
      </c>
      <c r="G95" s="12">
        <v>20328000</v>
      </c>
      <c r="H95" s="21"/>
      <c r="I95" s="11">
        <v>20000000</v>
      </c>
      <c r="K95" s="21"/>
    </row>
    <row r="96" spans="1:11" s="5" customFormat="1" ht="23.25" customHeight="1">
      <c r="A96" s="17"/>
      <c r="B96" s="5" t="s">
        <v>317</v>
      </c>
      <c r="C96" s="12">
        <v>48980000</v>
      </c>
      <c r="D96" s="21"/>
      <c r="E96" s="11">
        <v>50000000</v>
      </c>
      <c r="G96" s="12">
        <v>49725000</v>
      </c>
      <c r="H96" s="21"/>
      <c r="I96" s="11">
        <v>50000000</v>
      </c>
      <c r="K96" s="21"/>
    </row>
    <row r="97" spans="1:11" s="5" customFormat="1" ht="23.25" customHeight="1">
      <c r="A97" s="17"/>
      <c r="B97" s="5" t="s">
        <v>318</v>
      </c>
      <c r="C97" s="12">
        <v>24622500</v>
      </c>
      <c r="D97" s="21"/>
      <c r="E97" s="11">
        <v>25000000</v>
      </c>
      <c r="G97" s="12">
        <v>24792500</v>
      </c>
      <c r="H97" s="21"/>
      <c r="I97" s="11">
        <v>25000000</v>
      </c>
      <c r="K97" s="21"/>
    </row>
    <row r="98" spans="1:11" s="5" customFormat="1" ht="23.25" customHeight="1">
      <c r="A98" s="17"/>
      <c r="B98" s="5" t="s">
        <v>319</v>
      </c>
      <c r="C98" s="12">
        <v>31140000</v>
      </c>
      <c r="D98" s="21"/>
      <c r="E98" s="11">
        <v>30000000</v>
      </c>
      <c r="G98" s="12">
        <v>31251000</v>
      </c>
      <c r="H98" s="21"/>
      <c r="I98" s="11">
        <v>30000000</v>
      </c>
      <c r="K98" s="21"/>
    </row>
    <row r="99" spans="1:11" s="5" customFormat="1" ht="23.25" customHeight="1">
      <c r="A99" s="17"/>
      <c r="B99" s="5" t="s">
        <v>320</v>
      </c>
      <c r="C99" s="12">
        <v>19738000</v>
      </c>
      <c r="D99" s="21"/>
      <c r="E99" s="11">
        <v>20000000</v>
      </c>
      <c r="G99" s="12">
        <v>20480000</v>
      </c>
      <c r="H99" s="21"/>
      <c r="I99" s="11">
        <v>20000000</v>
      </c>
      <c r="K99" s="21"/>
    </row>
    <row r="100" spans="1:11" s="5" customFormat="1" ht="23.25" customHeight="1">
      <c r="A100" s="17"/>
      <c r="B100" s="5" t="s">
        <v>321</v>
      </c>
      <c r="C100" s="12">
        <v>43464000</v>
      </c>
      <c r="D100" s="21"/>
      <c r="E100" s="11">
        <v>40000000</v>
      </c>
      <c r="G100" s="12">
        <v>42456000</v>
      </c>
      <c r="H100" s="21"/>
      <c r="I100" s="11">
        <v>40000000</v>
      </c>
      <c r="K100" s="21"/>
    </row>
    <row r="101" spans="1:11" s="5" customFormat="1" ht="23.25" customHeight="1">
      <c r="A101" s="17"/>
      <c r="B101" s="5" t="s">
        <v>525</v>
      </c>
      <c r="C101" s="12">
        <v>10191000</v>
      </c>
      <c r="D101" s="21"/>
      <c r="E101" s="11">
        <v>10000000</v>
      </c>
      <c r="G101" s="137">
        <v>0</v>
      </c>
      <c r="H101" s="21"/>
      <c r="I101" s="137">
        <v>0</v>
      </c>
      <c r="K101" s="21"/>
    </row>
    <row r="102" spans="1:11" s="5" customFormat="1" ht="23.25" customHeight="1">
      <c r="A102" s="17"/>
      <c r="C102" s="12"/>
      <c r="D102" s="21"/>
      <c r="E102" s="11"/>
      <c r="G102" s="137"/>
      <c r="H102" s="21"/>
      <c r="I102" s="137"/>
      <c r="K102" s="21"/>
    </row>
    <row r="103" spans="1:11" s="5" customFormat="1" ht="23.25" customHeight="1">
      <c r="A103" s="17"/>
      <c r="C103" s="12"/>
      <c r="D103" s="21"/>
      <c r="E103" s="11"/>
      <c r="G103" s="137"/>
      <c r="H103" s="21"/>
      <c r="I103" s="137"/>
      <c r="K103" s="21"/>
    </row>
    <row r="104" spans="1:11" s="5" customFormat="1" ht="21" customHeight="1">
      <c r="A104" s="17"/>
      <c r="B104" s="18"/>
      <c r="C104" s="25"/>
      <c r="D104" s="25"/>
      <c r="E104" s="62"/>
      <c r="G104" s="25"/>
      <c r="H104" s="25"/>
      <c r="I104" s="77" t="s">
        <v>422</v>
      </c>
      <c r="K104" s="21"/>
    </row>
    <row r="105" spans="1:11" s="5" customFormat="1" ht="22.5" customHeight="1">
      <c r="A105" s="17"/>
      <c r="B105" s="2"/>
      <c r="C105" s="21"/>
      <c r="D105" s="21"/>
      <c r="E105" s="81"/>
      <c r="G105" s="36" t="s">
        <v>503</v>
      </c>
      <c r="H105" s="36"/>
      <c r="I105" s="36" t="s">
        <v>299</v>
      </c>
      <c r="K105" s="21"/>
    </row>
    <row r="106" spans="1:11" s="5" customFormat="1" ht="18.75" customHeight="1">
      <c r="A106" s="17"/>
      <c r="B106" s="49"/>
      <c r="C106" s="21"/>
      <c r="D106" s="21"/>
      <c r="E106" s="81"/>
      <c r="G106" s="21" t="s">
        <v>1</v>
      </c>
      <c r="H106" s="21"/>
      <c r="I106" s="21" t="s">
        <v>1</v>
      </c>
      <c r="K106" s="21"/>
    </row>
    <row r="107" spans="1:11" s="5" customFormat="1" ht="19.5" customHeight="1">
      <c r="A107" s="17"/>
      <c r="B107" s="49"/>
      <c r="C107" s="21"/>
      <c r="D107" s="21"/>
      <c r="E107" s="81"/>
      <c r="G107" s="21" t="s">
        <v>75</v>
      </c>
      <c r="H107" s="21"/>
      <c r="I107" s="21" t="s">
        <v>75</v>
      </c>
      <c r="K107" s="21"/>
    </row>
    <row r="108" spans="1:11" s="5" customFormat="1" ht="22.5" customHeight="1">
      <c r="A108" s="17"/>
      <c r="B108" s="37" t="s">
        <v>52</v>
      </c>
      <c r="C108" s="21"/>
      <c r="D108" s="21"/>
      <c r="E108" s="21"/>
      <c r="F108" s="40"/>
      <c r="G108" s="21"/>
      <c r="H108" s="21"/>
      <c r="I108" s="21"/>
      <c r="K108" s="21"/>
    </row>
    <row r="109" spans="1:11" s="5" customFormat="1" ht="23.25" customHeight="1">
      <c r="A109" s="17"/>
      <c r="B109" s="6" t="s">
        <v>168</v>
      </c>
      <c r="C109" s="10"/>
      <c r="D109" s="21"/>
      <c r="E109" s="10"/>
      <c r="F109" s="40"/>
      <c r="G109" s="10">
        <v>2230000</v>
      </c>
      <c r="H109" s="21"/>
      <c r="I109" s="10">
        <v>2230000</v>
      </c>
      <c r="K109" s="10"/>
    </row>
    <row r="110" spans="1:11" s="5" customFormat="1" ht="23.25" customHeight="1">
      <c r="A110" s="17"/>
      <c r="B110" s="6" t="s">
        <v>243</v>
      </c>
      <c r="C110" s="10"/>
      <c r="D110" s="35"/>
      <c r="E110" s="10"/>
      <c r="F110" s="10"/>
      <c r="G110" s="10">
        <v>100000</v>
      </c>
      <c r="H110" s="35"/>
      <c r="I110" s="10">
        <v>100000</v>
      </c>
      <c r="J110" s="10">
        <v>100000</v>
      </c>
      <c r="K110" s="10"/>
    </row>
    <row r="111" spans="1:11" s="5" customFormat="1" ht="23.25" customHeight="1">
      <c r="A111" s="17"/>
      <c r="B111" s="6" t="s">
        <v>169</v>
      </c>
      <c r="C111" s="10"/>
      <c r="D111" s="21"/>
      <c r="E111" s="10"/>
      <c r="F111" s="40"/>
      <c r="G111" s="10">
        <v>366000</v>
      </c>
      <c r="H111" s="21"/>
      <c r="I111" s="10">
        <v>366000</v>
      </c>
      <c r="K111" s="10"/>
    </row>
    <row r="112" spans="1:11" s="5" customFormat="1" ht="23.25" customHeight="1">
      <c r="A112" s="17"/>
      <c r="B112" s="6" t="s">
        <v>170</v>
      </c>
      <c r="C112" s="10"/>
      <c r="D112" s="35"/>
      <c r="E112" s="10"/>
      <c r="F112" s="10"/>
      <c r="G112" s="10">
        <v>30600000</v>
      </c>
      <c r="H112" s="35"/>
      <c r="I112" s="10">
        <v>30600000</v>
      </c>
      <c r="J112" s="10"/>
      <c r="K112" s="10"/>
    </row>
    <row r="113" spans="1:11" s="5" customFormat="1" ht="22.5" customHeight="1">
      <c r="A113" s="17"/>
      <c r="B113" s="49"/>
      <c r="C113" s="10"/>
      <c r="D113" s="35"/>
      <c r="E113" s="35"/>
      <c r="F113" s="10"/>
      <c r="G113" s="82">
        <f>SUM(G109:G112)</f>
        <v>33296000</v>
      </c>
      <c r="H113" s="35"/>
      <c r="I113" s="82">
        <f>SUM(I109:I112)</f>
        <v>33296000</v>
      </c>
      <c r="J113" s="10"/>
      <c r="K113" s="10"/>
    </row>
    <row r="114" spans="1:11" s="5" customFormat="1" ht="22.5" customHeight="1">
      <c r="A114" s="17"/>
      <c r="B114" s="83" t="s">
        <v>451</v>
      </c>
      <c r="C114" s="84"/>
      <c r="D114" s="84"/>
      <c r="E114" s="84"/>
      <c r="F114" s="10"/>
      <c r="G114" s="35">
        <v>336829.8</v>
      </c>
      <c r="H114" s="35"/>
      <c r="I114" s="35">
        <v>346638.6</v>
      </c>
      <c r="J114" s="10"/>
      <c r="K114" s="10"/>
    </row>
    <row r="115" spans="1:11" s="5" customFormat="1" ht="24" customHeight="1">
      <c r="A115" s="17"/>
      <c r="B115" s="85" t="s">
        <v>83</v>
      </c>
      <c r="C115" s="85"/>
      <c r="D115" s="85"/>
      <c r="E115" s="85"/>
      <c r="F115" s="10"/>
      <c r="G115" s="86">
        <f>SUM(G113-G114)</f>
        <v>32959170.2</v>
      </c>
      <c r="H115" s="34"/>
      <c r="I115" s="86">
        <f>SUM(I113-I114)</f>
        <v>32949361.4</v>
      </c>
      <c r="J115" s="35"/>
      <c r="K115" s="10"/>
    </row>
    <row r="116" spans="1:11" s="5" customFormat="1" ht="24" customHeight="1" thickBot="1">
      <c r="A116" s="17"/>
      <c r="B116" s="87" t="s">
        <v>61</v>
      </c>
      <c r="C116" s="34"/>
      <c r="D116" s="34"/>
      <c r="E116" s="34"/>
      <c r="F116" s="34"/>
      <c r="G116" s="88">
        <f>SUM('หมายเหตุ(2)ต่อหน้า 4'!G10+'หมายเหตุ(2)ต่อหน้า 4'!G81+'หมายเหตุ(1)'!G115)</f>
        <v>1709045093.5</v>
      </c>
      <c r="H116" s="34"/>
      <c r="I116" s="88">
        <f>SUM('หมายเหตุ(2)ต่อหน้า 4'!K10+'หมายเหตุ(2)ต่อหน้า 4'!K81+'หมายเหตุ(1)'!I115)</f>
        <v>1066723157.25</v>
      </c>
      <c r="J116" s="34">
        <f>SUM(J47:J111)</f>
        <v>100000</v>
      </c>
      <c r="K116" s="34"/>
    </row>
    <row r="117" spans="1:11" s="5" customFormat="1" ht="11.25" customHeight="1" thickTop="1">
      <c r="A117" s="17"/>
      <c r="B117" s="87"/>
      <c r="C117" s="34"/>
      <c r="D117" s="34"/>
      <c r="E117" s="34"/>
      <c r="F117" s="34"/>
      <c r="G117" s="34"/>
      <c r="H117" s="34"/>
      <c r="I117" s="89"/>
      <c r="J117" s="34"/>
      <c r="K117" s="34"/>
    </row>
    <row r="118" spans="1:11" s="5" customFormat="1" ht="24.75" customHeight="1">
      <c r="A118" s="17"/>
      <c r="B118" s="90" t="s">
        <v>210</v>
      </c>
      <c r="C118" s="90"/>
      <c r="D118" s="78"/>
      <c r="E118" s="78"/>
      <c r="F118" s="78"/>
      <c r="G118" s="78"/>
      <c r="H118" s="78"/>
      <c r="I118" s="78"/>
      <c r="J118" s="78"/>
      <c r="K118" s="34"/>
    </row>
    <row r="119" spans="1:11" s="5" customFormat="1" ht="20.25" customHeight="1">
      <c r="A119" s="17"/>
      <c r="B119" s="90"/>
      <c r="C119" s="78"/>
      <c r="D119" s="78"/>
      <c r="E119" s="78"/>
      <c r="F119" s="78"/>
      <c r="G119" s="78"/>
      <c r="H119" s="78"/>
      <c r="I119" s="78"/>
      <c r="J119" s="78"/>
      <c r="K119" s="34"/>
    </row>
    <row r="120" spans="1:11" s="5" customFormat="1" ht="24.75" customHeight="1">
      <c r="A120" s="17" t="s">
        <v>426</v>
      </c>
      <c r="B120" s="91" t="s">
        <v>452</v>
      </c>
      <c r="C120" s="183" t="s">
        <v>503</v>
      </c>
      <c r="D120" s="183"/>
      <c r="E120" s="183"/>
      <c r="F120" s="93"/>
      <c r="G120" s="183" t="s">
        <v>299</v>
      </c>
      <c r="H120" s="183"/>
      <c r="I120" s="183"/>
      <c r="J120" s="93"/>
      <c r="K120" s="93"/>
    </row>
    <row r="121" spans="1:11" s="5" customFormat="1" ht="22.5" customHeight="1">
      <c r="A121" s="17"/>
      <c r="B121" s="91"/>
      <c r="C121" s="183" t="s">
        <v>1</v>
      </c>
      <c r="D121" s="183"/>
      <c r="E121" s="183"/>
      <c r="F121" s="93"/>
      <c r="G121" s="183" t="s">
        <v>1</v>
      </c>
      <c r="H121" s="183"/>
      <c r="I121" s="183"/>
      <c r="J121" s="93"/>
      <c r="K121" s="93"/>
    </row>
    <row r="122" spans="1:11" s="5" customFormat="1" ht="22.5" customHeight="1">
      <c r="A122" s="17"/>
      <c r="B122" s="90"/>
      <c r="C122" s="92" t="s">
        <v>4</v>
      </c>
      <c r="D122" s="91"/>
      <c r="E122" s="94" t="s">
        <v>5</v>
      </c>
      <c r="F122" s="91"/>
      <c r="G122" s="92" t="s">
        <v>4</v>
      </c>
      <c r="H122" s="91"/>
      <c r="I122" s="94" t="s">
        <v>5</v>
      </c>
      <c r="J122" s="91"/>
      <c r="K122" s="95"/>
    </row>
    <row r="123" spans="1:11" s="5" customFormat="1" ht="22.5" customHeight="1">
      <c r="A123" s="17"/>
      <c r="B123" s="91" t="s">
        <v>81</v>
      </c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1" s="5" customFormat="1" ht="22.5" customHeight="1">
      <c r="A124" s="17"/>
      <c r="B124" s="90" t="s">
        <v>291</v>
      </c>
      <c r="C124" s="78">
        <v>18763600</v>
      </c>
      <c r="D124" s="78"/>
      <c r="E124" s="78">
        <v>0</v>
      </c>
      <c r="F124" s="78"/>
      <c r="G124" s="78">
        <v>15587000</v>
      </c>
      <c r="H124" s="78"/>
      <c r="I124" s="78">
        <v>0</v>
      </c>
      <c r="J124" s="78"/>
      <c r="K124" s="78"/>
    </row>
    <row r="125" spans="1:11" s="5" customFormat="1" ht="22.5" customHeight="1">
      <c r="A125" s="17"/>
      <c r="B125" s="90" t="s">
        <v>292</v>
      </c>
      <c r="C125" s="78">
        <v>222049836</v>
      </c>
      <c r="D125" s="78"/>
      <c r="E125" s="78">
        <v>2451807186</v>
      </c>
      <c r="F125" s="78"/>
      <c r="G125" s="78">
        <v>215837136</v>
      </c>
      <c r="H125" s="78"/>
      <c r="I125" s="78">
        <v>2367274535</v>
      </c>
      <c r="J125" s="78"/>
      <c r="K125" s="78"/>
    </row>
    <row r="126" spans="1:12" s="5" customFormat="1" ht="22.5" customHeight="1">
      <c r="A126" s="17"/>
      <c r="B126" s="90" t="s">
        <v>453</v>
      </c>
      <c r="C126" s="96">
        <f>SUM(C124:C125)</f>
        <v>240813436</v>
      </c>
      <c r="D126" s="90"/>
      <c r="E126" s="96">
        <f>SUM(E124:E125)</f>
        <v>2451807186</v>
      </c>
      <c r="F126" s="90"/>
      <c r="G126" s="96">
        <f>SUM(G124:G125)</f>
        <v>231424136</v>
      </c>
      <c r="H126" s="90"/>
      <c r="I126" s="96">
        <f>SUM(I124:I125)</f>
        <v>2367274535</v>
      </c>
      <c r="J126" s="90"/>
      <c r="K126" s="97"/>
      <c r="L126" s="75">
        <f>SUM(C124:E125)</f>
        <v>2692620622</v>
      </c>
    </row>
    <row r="127" spans="1:12" s="5" customFormat="1" ht="22.5" customHeight="1">
      <c r="A127" s="17"/>
      <c r="B127" s="4" t="s">
        <v>528</v>
      </c>
      <c r="C127" s="97"/>
      <c r="D127" s="90"/>
      <c r="E127" s="98"/>
      <c r="F127" s="90"/>
      <c r="G127" s="98"/>
      <c r="H127" s="90"/>
      <c r="I127" s="98"/>
      <c r="J127" s="90"/>
      <c r="K127" s="97"/>
      <c r="L127" s="75"/>
    </row>
    <row r="128" spans="1:12" s="5" customFormat="1" ht="22.5" customHeight="1">
      <c r="A128" s="17"/>
      <c r="B128" s="90" t="s">
        <v>292</v>
      </c>
      <c r="C128" s="78">
        <v>1753753</v>
      </c>
      <c r="D128" s="90"/>
      <c r="E128" s="78">
        <v>0</v>
      </c>
      <c r="F128" s="90"/>
      <c r="G128" s="78">
        <v>0</v>
      </c>
      <c r="H128" s="90"/>
      <c r="I128" s="78">
        <v>0</v>
      </c>
      <c r="J128" s="90"/>
      <c r="K128" s="97"/>
      <c r="L128" s="75"/>
    </row>
    <row r="129" spans="1:12" s="5" customFormat="1" ht="22.5" customHeight="1">
      <c r="A129" s="17"/>
      <c r="B129" s="118" t="s">
        <v>529</v>
      </c>
      <c r="C129" s="98">
        <f>SUM(C128)</f>
        <v>1753753</v>
      </c>
      <c r="D129" s="90"/>
      <c r="E129" s="98">
        <f>SUM(E128)</f>
        <v>0</v>
      </c>
      <c r="F129" s="90"/>
      <c r="G129" s="98">
        <f>SUM(G128)</f>
        <v>0</v>
      </c>
      <c r="H129" s="90"/>
      <c r="I129" s="98">
        <f>SUM(I128)</f>
        <v>0</v>
      </c>
      <c r="J129" s="90"/>
      <c r="K129" s="97"/>
      <c r="L129" s="75"/>
    </row>
    <row r="130" spans="1:12" s="5" customFormat="1" ht="22.5" customHeight="1">
      <c r="A130" s="17"/>
      <c r="B130" s="5" t="s">
        <v>454</v>
      </c>
      <c r="C130" s="99">
        <v>350750.6</v>
      </c>
      <c r="D130" s="90"/>
      <c r="E130" s="99">
        <v>0</v>
      </c>
      <c r="F130" s="90"/>
      <c r="G130" s="99">
        <v>0</v>
      </c>
      <c r="H130" s="90"/>
      <c r="I130" s="99">
        <v>0</v>
      </c>
      <c r="J130" s="90"/>
      <c r="K130" s="97"/>
      <c r="L130" s="75"/>
    </row>
    <row r="131" spans="1:12" s="5" customFormat="1" ht="22.5" customHeight="1">
      <c r="A131" s="17"/>
      <c r="B131" s="139" t="s">
        <v>530</v>
      </c>
      <c r="C131" s="98">
        <f>SUM(C129-C130)</f>
        <v>1403002.4</v>
      </c>
      <c r="D131" s="90"/>
      <c r="E131" s="98">
        <f>SUM(E129-E130)</f>
        <v>0</v>
      </c>
      <c r="F131" s="90"/>
      <c r="G131" s="98">
        <f>SUM(G129-G130)</f>
        <v>0</v>
      </c>
      <c r="H131" s="90"/>
      <c r="I131" s="98">
        <f>SUM(I129-I130)</f>
        <v>0</v>
      </c>
      <c r="J131" s="90"/>
      <c r="K131" s="97"/>
      <c r="L131" s="75"/>
    </row>
    <row r="132" spans="1:12" s="5" customFormat="1" ht="22.5" customHeight="1">
      <c r="A132" s="17"/>
      <c r="B132" s="118" t="s">
        <v>531</v>
      </c>
      <c r="C132" s="96">
        <f>SUM(C126+C131)</f>
        <v>242216438.4</v>
      </c>
      <c r="D132" s="90"/>
      <c r="E132" s="98">
        <f>SUM(E126+E131)</f>
        <v>2451807186</v>
      </c>
      <c r="F132" s="90"/>
      <c r="G132" s="98">
        <f>SUM(G126+G131)</f>
        <v>231424136</v>
      </c>
      <c r="H132" s="90"/>
      <c r="I132" s="98">
        <f>SUM(I126+I131)</f>
        <v>2367274535</v>
      </c>
      <c r="J132" s="90"/>
      <c r="K132" s="97"/>
      <c r="L132" s="75"/>
    </row>
    <row r="133" spans="1:11" s="5" customFormat="1" ht="22.5" customHeight="1">
      <c r="A133" s="17"/>
      <c r="B133" s="182" t="s">
        <v>286</v>
      </c>
      <c r="C133" s="182"/>
      <c r="D133" s="182"/>
      <c r="E133" s="98"/>
      <c r="F133" s="90"/>
      <c r="G133" s="98"/>
      <c r="H133" s="90"/>
      <c r="I133" s="98"/>
      <c r="J133" s="90"/>
      <c r="K133" s="97"/>
    </row>
    <row r="134" spans="1:11" s="5" customFormat="1" ht="22.5" customHeight="1">
      <c r="A134" s="17"/>
      <c r="B134" s="90" t="s">
        <v>293</v>
      </c>
      <c r="C134" s="99">
        <v>581180.25</v>
      </c>
      <c r="D134" s="99"/>
      <c r="E134" s="99">
        <v>1952344.75</v>
      </c>
      <c r="F134" s="100"/>
      <c r="G134" s="99">
        <v>1008060</v>
      </c>
      <c r="H134" s="99"/>
      <c r="I134" s="99">
        <v>3654183.75</v>
      </c>
      <c r="J134" s="100"/>
      <c r="K134" s="97"/>
    </row>
    <row r="135" spans="1:11" s="5" customFormat="1" ht="22.5" customHeight="1">
      <c r="A135" s="17"/>
      <c r="B135" s="5" t="s">
        <v>454</v>
      </c>
      <c r="C135" s="99">
        <v>73528.05</v>
      </c>
      <c r="D135" s="99"/>
      <c r="E135" s="99">
        <v>281756.45</v>
      </c>
      <c r="F135" s="100"/>
      <c r="G135" s="99">
        <v>100806</v>
      </c>
      <c r="H135" s="99"/>
      <c r="I135" s="99">
        <v>365418.38</v>
      </c>
      <c r="J135" s="100"/>
      <c r="K135" s="97"/>
    </row>
    <row r="136" spans="1:11" s="5" customFormat="1" ht="22.5" customHeight="1">
      <c r="A136" s="17"/>
      <c r="B136" s="5" t="s">
        <v>294</v>
      </c>
      <c r="C136" s="101">
        <f>SUM(C134-C135)</f>
        <v>507652.2</v>
      </c>
      <c r="D136" s="90"/>
      <c r="E136" s="102">
        <f>SUM(E134-E135)</f>
        <v>1670588.3</v>
      </c>
      <c r="F136" s="90"/>
      <c r="G136" s="101">
        <f>SUM(G134-G135)</f>
        <v>907254</v>
      </c>
      <c r="H136" s="90"/>
      <c r="I136" s="102">
        <f>SUM(I134-I135)</f>
        <v>3288765.37</v>
      </c>
      <c r="J136" s="90"/>
      <c r="K136" s="97"/>
    </row>
    <row r="137" spans="1:11" s="5" customFormat="1" ht="22.5" customHeight="1">
      <c r="A137" s="17"/>
      <c r="B137" s="103" t="s">
        <v>287</v>
      </c>
      <c r="C137" s="98">
        <f>SUM(C136)</f>
        <v>507652.2</v>
      </c>
      <c r="D137" s="90"/>
      <c r="E137" s="98">
        <f>SUM(E136)</f>
        <v>1670588.3</v>
      </c>
      <c r="F137" s="90"/>
      <c r="G137" s="98">
        <f>SUM(G136)</f>
        <v>907254</v>
      </c>
      <c r="H137" s="90"/>
      <c r="I137" s="98">
        <f>SUM(I136)</f>
        <v>3288765.37</v>
      </c>
      <c r="J137" s="90"/>
      <c r="K137" s="97"/>
    </row>
    <row r="138" spans="1:11" s="5" customFormat="1" ht="22.5" customHeight="1" thickBot="1">
      <c r="A138" s="17"/>
      <c r="B138" s="104" t="s">
        <v>455</v>
      </c>
      <c r="C138" s="105">
        <f>SUM(C132+C137)</f>
        <v>242724090.6</v>
      </c>
      <c r="D138" s="97"/>
      <c r="E138" s="105">
        <f>SUM(E132+E137)</f>
        <v>2453477774.3</v>
      </c>
      <c r="F138" s="97"/>
      <c r="G138" s="105">
        <f>SUM(G132+G137)</f>
        <v>232331390</v>
      </c>
      <c r="H138" s="97"/>
      <c r="I138" s="105">
        <f>SUM(I132+I137)</f>
        <v>2370563300.37</v>
      </c>
      <c r="J138" s="97"/>
      <c r="K138" s="97"/>
    </row>
    <row r="139" spans="1:11" s="5" customFormat="1" ht="23.25" customHeight="1" thickTop="1">
      <c r="A139" s="17"/>
      <c r="B139" s="104"/>
      <c r="C139" s="97"/>
      <c r="D139" s="97"/>
      <c r="E139" s="97"/>
      <c r="F139" s="97"/>
      <c r="G139" s="97"/>
      <c r="H139" s="97"/>
      <c r="I139" s="106" t="s">
        <v>423</v>
      </c>
      <c r="J139" s="97"/>
      <c r="K139" s="97"/>
    </row>
    <row r="140" spans="1:11" s="5" customFormat="1" ht="27" customHeight="1">
      <c r="A140" s="17" t="s">
        <v>57</v>
      </c>
      <c r="B140" s="6" t="s">
        <v>456</v>
      </c>
      <c r="C140" s="10"/>
      <c r="D140" s="10"/>
      <c r="E140" s="10"/>
      <c r="F140" s="10"/>
      <c r="G140" s="21" t="s">
        <v>503</v>
      </c>
      <c r="H140" s="21"/>
      <c r="I140" s="21" t="s">
        <v>299</v>
      </c>
      <c r="J140" s="10"/>
      <c r="K140" s="21"/>
    </row>
    <row r="141" spans="1:11" s="5" customFormat="1" ht="22.5" customHeight="1">
      <c r="A141" s="17"/>
      <c r="B141" s="107"/>
      <c r="C141" s="10"/>
      <c r="D141" s="10"/>
      <c r="E141" s="10"/>
      <c r="F141" s="10"/>
      <c r="G141" s="21" t="s">
        <v>1</v>
      </c>
      <c r="H141" s="21"/>
      <c r="I141" s="21" t="s">
        <v>1</v>
      </c>
      <c r="J141" s="10"/>
      <c r="K141" s="21"/>
    </row>
    <row r="142" spans="1:11" s="5" customFormat="1" ht="22.5" customHeight="1">
      <c r="A142" s="17"/>
      <c r="B142" s="104" t="s">
        <v>395</v>
      </c>
      <c r="C142" s="97"/>
      <c r="D142" s="97"/>
      <c r="E142" s="97"/>
      <c r="F142" s="97"/>
      <c r="G142" s="140">
        <v>0</v>
      </c>
      <c r="H142" s="108"/>
      <c r="I142" s="108">
        <v>20000</v>
      </c>
      <c r="J142" s="97"/>
      <c r="K142" s="97"/>
    </row>
    <row r="143" spans="1:11" s="5" customFormat="1" ht="22.5" customHeight="1">
      <c r="A143" s="17"/>
      <c r="B143" s="104" t="s">
        <v>396</v>
      </c>
      <c r="C143" s="97"/>
      <c r="D143" s="97"/>
      <c r="E143" s="97"/>
      <c r="F143" s="97"/>
      <c r="G143" s="108">
        <v>198755</v>
      </c>
      <c r="H143" s="108"/>
      <c r="I143" s="108">
        <v>215365</v>
      </c>
      <c r="J143" s="97"/>
      <c r="K143" s="97"/>
    </row>
    <row r="144" spans="1:11" s="5" customFormat="1" ht="22.5" customHeight="1" thickBot="1">
      <c r="A144" s="17"/>
      <c r="B144" s="16" t="s">
        <v>104</v>
      </c>
      <c r="C144" s="10"/>
      <c r="D144" s="10"/>
      <c r="E144" s="10"/>
      <c r="F144" s="10"/>
      <c r="G144" s="109">
        <f>SUM(G140:G143)</f>
        <v>198755</v>
      </c>
      <c r="H144" s="110"/>
      <c r="I144" s="109">
        <f>SUM(I140:I143)</f>
        <v>235365</v>
      </c>
      <c r="J144" s="97"/>
      <c r="K144" s="97"/>
    </row>
    <row r="145" spans="1:11" s="5" customFormat="1" ht="22.5" customHeight="1" thickTop="1">
      <c r="A145" s="17"/>
      <c r="B145" s="104"/>
      <c r="C145" s="97"/>
      <c r="D145" s="97"/>
      <c r="E145" s="97"/>
      <c r="F145" s="97"/>
      <c r="G145" s="99"/>
      <c r="H145" s="99"/>
      <c r="I145" s="99"/>
      <c r="J145" s="97"/>
      <c r="K145" s="97"/>
    </row>
    <row r="146" spans="1:11" s="5" customFormat="1" ht="24.75" customHeight="1">
      <c r="A146" s="17" t="s">
        <v>58</v>
      </c>
      <c r="B146" s="6" t="s">
        <v>457</v>
      </c>
      <c r="C146" s="10"/>
      <c r="D146" s="10"/>
      <c r="E146" s="10"/>
      <c r="F146" s="10"/>
      <c r="G146" s="21" t="s">
        <v>503</v>
      </c>
      <c r="H146" s="21"/>
      <c r="I146" s="21" t="s">
        <v>299</v>
      </c>
      <c r="J146" s="10"/>
      <c r="K146" s="21"/>
    </row>
    <row r="147" spans="1:11" s="5" customFormat="1" ht="22.5" customHeight="1">
      <c r="A147" s="17"/>
      <c r="B147" s="107"/>
      <c r="C147" s="10"/>
      <c r="D147" s="10"/>
      <c r="E147" s="10"/>
      <c r="F147" s="10"/>
      <c r="G147" s="21" t="s">
        <v>1</v>
      </c>
      <c r="H147" s="21"/>
      <c r="I147" s="21" t="s">
        <v>1</v>
      </c>
      <c r="J147" s="10"/>
      <c r="K147" s="21"/>
    </row>
    <row r="148" spans="1:11" s="5" customFormat="1" ht="24" customHeight="1">
      <c r="A148" s="17"/>
      <c r="B148" s="104" t="s">
        <v>113</v>
      </c>
      <c r="C148" s="97"/>
      <c r="D148" s="97"/>
      <c r="E148" s="97"/>
      <c r="F148" s="97"/>
      <c r="G148" s="1">
        <v>2403907</v>
      </c>
      <c r="H148" s="108"/>
      <c r="I148" s="108">
        <v>1796025</v>
      </c>
      <c r="J148" s="97"/>
      <c r="K148" s="97"/>
    </row>
    <row r="149" spans="1:11" s="5" customFormat="1" ht="22.5" customHeight="1">
      <c r="A149" s="17"/>
      <c r="B149" s="104" t="s">
        <v>397</v>
      </c>
      <c r="C149" s="97"/>
      <c r="D149" s="97"/>
      <c r="E149" s="97"/>
      <c r="F149" s="97"/>
      <c r="G149" s="27">
        <v>4668</v>
      </c>
      <c r="H149" s="108"/>
      <c r="I149" s="108">
        <v>5004</v>
      </c>
      <c r="J149" s="97"/>
      <c r="K149" s="97"/>
    </row>
    <row r="150" spans="1:11" s="5" customFormat="1" ht="22.5" customHeight="1" thickBot="1">
      <c r="A150" s="17"/>
      <c r="B150" s="16" t="s">
        <v>104</v>
      </c>
      <c r="C150" s="10"/>
      <c r="D150" s="10"/>
      <c r="E150" s="10"/>
      <c r="F150" s="10"/>
      <c r="G150" s="109">
        <f>SUM(G148:G149)</f>
        <v>2408575</v>
      </c>
      <c r="H150" s="110"/>
      <c r="I150" s="109">
        <f>SUM(I148:I149)</f>
        <v>1801029</v>
      </c>
      <c r="J150" s="97"/>
      <c r="K150" s="97"/>
    </row>
    <row r="151" spans="1:11" s="5" customFormat="1" ht="22.5" customHeight="1" thickTop="1">
      <c r="A151" s="17"/>
      <c r="B151" s="104"/>
      <c r="C151" s="97"/>
      <c r="D151" s="97"/>
      <c r="E151" s="97"/>
      <c r="F151" s="97"/>
      <c r="G151" s="99"/>
      <c r="H151" s="99"/>
      <c r="I151" s="99"/>
      <c r="J151" s="97"/>
      <c r="K151" s="97"/>
    </row>
    <row r="152" spans="1:11" s="5" customFormat="1" ht="24.75" customHeight="1">
      <c r="A152" s="17" t="s">
        <v>100</v>
      </c>
      <c r="B152" s="87" t="s">
        <v>458</v>
      </c>
      <c r="C152" s="10"/>
      <c r="D152" s="10"/>
      <c r="E152" s="10"/>
      <c r="F152" s="10"/>
      <c r="G152" s="21" t="s">
        <v>503</v>
      </c>
      <c r="H152" s="21"/>
      <c r="I152" s="21" t="s">
        <v>299</v>
      </c>
      <c r="J152" s="10"/>
      <c r="K152" s="21"/>
    </row>
    <row r="153" spans="1:11" s="5" customFormat="1" ht="22.5" customHeight="1">
      <c r="A153" s="17"/>
      <c r="B153" s="107"/>
      <c r="C153" s="10"/>
      <c r="D153" s="10"/>
      <c r="E153" s="10"/>
      <c r="F153" s="10"/>
      <c r="G153" s="21" t="s">
        <v>1</v>
      </c>
      <c r="H153" s="21"/>
      <c r="I153" s="21" t="s">
        <v>1</v>
      </c>
      <c r="J153" s="10"/>
      <c r="K153" s="21"/>
    </row>
    <row r="154" spans="1:11" s="5" customFormat="1" ht="22.5" customHeight="1">
      <c r="A154" s="17"/>
      <c r="B154" s="111" t="s">
        <v>62</v>
      </c>
      <c r="C154" s="10"/>
      <c r="D154" s="10"/>
      <c r="E154" s="10"/>
      <c r="F154" s="10"/>
      <c r="G154" s="27">
        <v>195775.3</v>
      </c>
      <c r="H154" s="27"/>
      <c r="I154" s="27">
        <v>152498</v>
      </c>
      <c r="J154" s="10"/>
      <c r="K154" s="112"/>
    </row>
    <row r="155" spans="1:11" s="5" customFormat="1" ht="22.5" customHeight="1">
      <c r="A155" s="17"/>
      <c r="B155" s="5" t="s">
        <v>114</v>
      </c>
      <c r="C155" s="34"/>
      <c r="D155" s="34"/>
      <c r="E155" s="34"/>
      <c r="F155" s="34"/>
      <c r="G155" s="110">
        <v>402.12</v>
      </c>
      <c r="H155" s="110"/>
      <c r="I155" s="110">
        <v>7.35</v>
      </c>
      <c r="J155" s="35"/>
      <c r="K155" s="35"/>
    </row>
    <row r="156" spans="1:11" s="5" customFormat="1" ht="22.5" customHeight="1">
      <c r="A156" s="17"/>
      <c r="B156" s="5" t="s">
        <v>179</v>
      </c>
      <c r="C156" s="34"/>
      <c r="D156" s="34"/>
      <c r="E156" s="34"/>
      <c r="F156" s="34"/>
      <c r="G156" s="113">
        <v>15959730.13</v>
      </c>
      <c r="H156" s="110"/>
      <c r="I156" s="113">
        <v>10008541.1</v>
      </c>
      <c r="J156" s="35"/>
      <c r="K156" s="35"/>
    </row>
    <row r="157" spans="1:11" s="5" customFormat="1" ht="22.5" customHeight="1">
      <c r="A157" s="17"/>
      <c r="B157" s="5" t="s">
        <v>220</v>
      </c>
      <c r="C157" s="34"/>
      <c r="D157" s="34"/>
      <c r="E157" s="34"/>
      <c r="F157" s="34"/>
      <c r="G157" s="110">
        <v>39931.51</v>
      </c>
      <c r="H157" s="110"/>
      <c r="I157" s="110">
        <v>45520.55</v>
      </c>
      <c r="J157" s="35"/>
      <c r="K157" s="35"/>
    </row>
    <row r="158" spans="1:11" s="5" customFormat="1" ht="22.5" customHeight="1" thickBot="1">
      <c r="A158" s="17"/>
      <c r="B158" s="16" t="s">
        <v>104</v>
      </c>
      <c r="C158" s="10"/>
      <c r="D158" s="10"/>
      <c r="E158" s="10"/>
      <c r="F158" s="10"/>
      <c r="G158" s="109">
        <f>SUM(G154:G157)</f>
        <v>16195839.06</v>
      </c>
      <c r="H158" s="110"/>
      <c r="I158" s="109">
        <f>SUM(I154:I157)</f>
        <v>10206567</v>
      </c>
      <c r="J158" s="10"/>
      <c r="K158" s="114"/>
    </row>
    <row r="159" spans="1:11" s="5" customFormat="1" ht="18.75" customHeight="1" thickTop="1">
      <c r="A159" s="17"/>
      <c r="B159" s="16"/>
      <c r="C159" s="10"/>
      <c r="D159" s="10"/>
      <c r="E159" s="10"/>
      <c r="F159" s="10"/>
      <c r="G159" s="114"/>
      <c r="H159" s="110"/>
      <c r="I159" s="114"/>
      <c r="J159" s="10"/>
      <c r="K159" s="114"/>
    </row>
    <row r="160" spans="1:11" s="5" customFormat="1" ht="22.5" customHeight="1">
      <c r="A160" s="17" t="s">
        <v>106</v>
      </c>
      <c r="B160" s="87" t="s">
        <v>459</v>
      </c>
      <c r="C160" s="10"/>
      <c r="D160" s="10"/>
      <c r="E160" s="10"/>
      <c r="F160" s="10"/>
      <c r="G160" s="21" t="s">
        <v>503</v>
      </c>
      <c r="H160" s="21"/>
      <c r="I160" s="21" t="s">
        <v>299</v>
      </c>
      <c r="J160" s="10"/>
      <c r="K160" s="114"/>
    </row>
    <row r="161" spans="1:11" s="5" customFormat="1" ht="21.75" customHeight="1">
      <c r="A161" s="17"/>
      <c r="B161" s="87"/>
      <c r="C161" s="10"/>
      <c r="D161" s="10"/>
      <c r="E161" s="10"/>
      <c r="F161" s="10"/>
      <c r="G161" s="21" t="s">
        <v>1</v>
      </c>
      <c r="H161" s="21"/>
      <c r="I161" s="21" t="s">
        <v>1</v>
      </c>
      <c r="J161" s="10"/>
      <c r="K161" s="114"/>
    </row>
    <row r="162" spans="1:11" s="5" customFormat="1" ht="24" customHeight="1">
      <c r="A162" s="17"/>
      <c r="B162" s="5" t="s">
        <v>56</v>
      </c>
      <c r="D162" s="10"/>
      <c r="E162" s="10"/>
      <c r="F162" s="10"/>
      <c r="G162" s="110">
        <v>955403</v>
      </c>
      <c r="H162" s="110"/>
      <c r="I162" s="110">
        <v>859297</v>
      </c>
      <c r="J162" s="10"/>
      <c r="K162" s="114"/>
    </row>
    <row r="163" spans="1:11" s="5" customFormat="1" ht="21.75" customHeight="1">
      <c r="A163" s="17"/>
      <c r="B163" s="5" t="s">
        <v>460</v>
      </c>
      <c r="D163" s="10"/>
      <c r="E163" s="10"/>
      <c r="F163" s="10"/>
      <c r="G163" s="110">
        <v>816832.24</v>
      </c>
      <c r="H163" s="110"/>
      <c r="I163" s="110">
        <v>779399.72</v>
      </c>
      <c r="J163" s="10"/>
      <c r="K163" s="114"/>
    </row>
    <row r="164" spans="1:11" s="5" customFormat="1" ht="24.75" customHeight="1" thickBot="1">
      <c r="A164" s="17"/>
      <c r="B164" s="49" t="s">
        <v>211</v>
      </c>
      <c r="C164" s="2"/>
      <c r="D164" s="10"/>
      <c r="E164" s="10"/>
      <c r="F164" s="10"/>
      <c r="G164" s="109">
        <f>SUM(G162-G163)</f>
        <v>138570.76</v>
      </c>
      <c r="H164" s="110"/>
      <c r="I164" s="109">
        <f>SUM(I162-I163)</f>
        <v>79897.28000000003</v>
      </c>
      <c r="J164" s="10"/>
      <c r="K164" s="114"/>
    </row>
    <row r="165" spans="1:11" s="5" customFormat="1" ht="18.75" customHeight="1" thickTop="1">
      <c r="A165" s="17"/>
      <c r="B165" s="16"/>
      <c r="C165" s="10"/>
      <c r="D165" s="10"/>
      <c r="E165" s="10"/>
      <c r="F165" s="10"/>
      <c r="G165" s="114"/>
      <c r="H165" s="110"/>
      <c r="I165" s="114"/>
      <c r="J165" s="10"/>
      <c r="K165" s="114"/>
    </row>
    <row r="166" spans="1:11" s="5" customFormat="1" ht="18.75" customHeight="1">
      <c r="A166" s="17"/>
      <c r="B166" s="16"/>
      <c r="C166" s="10"/>
      <c r="D166" s="10"/>
      <c r="E166" s="10"/>
      <c r="F166" s="10"/>
      <c r="G166" s="114"/>
      <c r="H166" s="110"/>
      <c r="I166" s="114"/>
      <c r="J166" s="10"/>
      <c r="K166" s="114"/>
    </row>
    <row r="167" spans="1:11" s="5" customFormat="1" ht="18.75" customHeight="1">
      <c r="A167" s="17"/>
      <c r="B167" s="16"/>
      <c r="C167" s="10"/>
      <c r="D167" s="10"/>
      <c r="E167" s="10"/>
      <c r="F167" s="10"/>
      <c r="G167" s="114"/>
      <c r="H167" s="110"/>
      <c r="I167" s="114"/>
      <c r="J167" s="10"/>
      <c r="K167" s="114"/>
    </row>
    <row r="168" spans="1:11" s="5" customFormat="1" ht="18.75" customHeight="1">
      <c r="A168" s="17"/>
      <c r="B168" s="16"/>
      <c r="C168" s="10"/>
      <c r="D168" s="10"/>
      <c r="E168" s="10"/>
      <c r="F168" s="10"/>
      <c r="G168" s="114"/>
      <c r="H168" s="110"/>
      <c r="I168" s="114"/>
      <c r="J168" s="10"/>
      <c r="K168" s="114"/>
    </row>
    <row r="169" spans="1:11" s="5" customFormat="1" ht="18.75" customHeight="1">
      <c r="A169" s="17"/>
      <c r="B169" s="16"/>
      <c r="C169" s="10"/>
      <c r="D169" s="10"/>
      <c r="E169" s="10"/>
      <c r="F169" s="10"/>
      <c r="G169" s="114"/>
      <c r="H169" s="110"/>
      <c r="I169" s="114"/>
      <c r="J169" s="10"/>
      <c r="K169" s="114"/>
    </row>
    <row r="170" spans="1:11" s="5" customFormat="1" ht="18.75" customHeight="1">
      <c r="A170" s="17"/>
      <c r="B170" s="16"/>
      <c r="C170" s="10"/>
      <c r="D170" s="10"/>
      <c r="E170" s="10"/>
      <c r="F170" s="10"/>
      <c r="G170" s="114"/>
      <c r="H170" s="110"/>
      <c r="I170" s="114"/>
      <c r="J170" s="10"/>
      <c r="K170" s="114"/>
    </row>
    <row r="171" spans="1:11" s="5" customFormat="1" ht="18.75" customHeight="1">
      <c r="A171" s="17"/>
      <c r="B171" s="16"/>
      <c r="C171" s="10"/>
      <c r="D171" s="10"/>
      <c r="E171" s="10"/>
      <c r="F171" s="10"/>
      <c r="G171" s="114"/>
      <c r="H171" s="110"/>
      <c r="I171" s="114"/>
      <c r="J171" s="10"/>
      <c r="K171" s="114"/>
    </row>
    <row r="172" spans="1:11" s="5" customFormat="1" ht="18.75" customHeight="1">
      <c r="A172" s="17"/>
      <c r="B172" s="16"/>
      <c r="C172" s="10"/>
      <c r="D172" s="10"/>
      <c r="E172" s="10"/>
      <c r="F172" s="10"/>
      <c r="G172" s="114"/>
      <c r="H172" s="110"/>
      <c r="I172" s="114"/>
      <c r="J172" s="10"/>
      <c r="K172" s="114"/>
    </row>
    <row r="173" spans="1:11" s="5" customFormat="1" ht="18.75" customHeight="1">
      <c r="A173" s="17"/>
      <c r="B173" s="16"/>
      <c r="C173" s="10"/>
      <c r="D173" s="10"/>
      <c r="E173" s="10"/>
      <c r="F173" s="10"/>
      <c r="G173" s="114"/>
      <c r="H173" s="110"/>
      <c r="I173" s="114"/>
      <c r="J173" s="10"/>
      <c r="K173" s="114"/>
    </row>
    <row r="174" spans="1:11" s="5" customFormat="1" ht="18.75" customHeight="1">
      <c r="A174" s="17"/>
      <c r="B174" s="16"/>
      <c r="C174" s="10"/>
      <c r="D174" s="10"/>
      <c r="E174" s="10"/>
      <c r="F174" s="10"/>
      <c r="G174" s="114"/>
      <c r="H174" s="110"/>
      <c r="I174" s="114"/>
      <c r="J174" s="10"/>
      <c r="K174" s="114"/>
    </row>
    <row r="175" spans="1:11" s="5" customFormat="1" ht="24.75" customHeight="1">
      <c r="A175" s="17"/>
      <c r="B175" s="16"/>
      <c r="C175" s="10"/>
      <c r="D175" s="10"/>
      <c r="E175" s="10"/>
      <c r="F175" s="10"/>
      <c r="G175" s="114"/>
      <c r="H175" s="110"/>
      <c r="I175" s="115" t="s">
        <v>424</v>
      </c>
      <c r="J175" s="10"/>
      <c r="K175" s="114"/>
    </row>
    <row r="176" spans="1:11" s="5" customFormat="1" ht="24.75" customHeight="1">
      <c r="A176" s="17" t="s">
        <v>103</v>
      </c>
      <c r="B176" s="49" t="s">
        <v>461</v>
      </c>
      <c r="C176" s="10"/>
      <c r="D176" s="10"/>
      <c r="E176" s="10"/>
      <c r="F176" s="10"/>
      <c r="G176" s="21" t="s">
        <v>503</v>
      </c>
      <c r="H176" s="21"/>
      <c r="I176" s="21" t="s">
        <v>299</v>
      </c>
      <c r="J176" s="10"/>
      <c r="K176" s="21"/>
    </row>
    <row r="177" spans="1:11" s="5" customFormat="1" ht="22.5" customHeight="1">
      <c r="A177" s="17"/>
      <c r="B177" s="49"/>
      <c r="C177" s="10"/>
      <c r="D177" s="10"/>
      <c r="E177" s="10"/>
      <c r="F177" s="10"/>
      <c r="G177" s="21" t="s">
        <v>1</v>
      </c>
      <c r="H177" s="21"/>
      <c r="I177" s="21" t="s">
        <v>1</v>
      </c>
      <c r="J177" s="10"/>
      <c r="K177" s="21"/>
    </row>
    <row r="178" spans="1:11" s="5" customFormat="1" ht="22.5" customHeight="1">
      <c r="A178" s="17"/>
      <c r="B178" s="18" t="s">
        <v>101</v>
      </c>
      <c r="C178" s="34"/>
      <c r="D178" s="34"/>
      <c r="E178" s="34"/>
      <c r="F178" s="34"/>
      <c r="G178" s="110">
        <f>SUM(G219)</f>
        <v>830000000</v>
      </c>
      <c r="H178" s="110"/>
      <c r="I178" s="110">
        <v>385000000</v>
      </c>
      <c r="J178" s="35"/>
      <c r="K178" s="35"/>
    </row>
    <row r="179" spans="1:11" s="5" customFormat="1" ht="22.5" customHeight="1" thickBot="1">
      <c r="A179" s="17"/>
      <c r="B179" s="49" t="s">
        <v>185</v>
      </c>
      <c r="C179" s="34"/>
      <c r="D179" s="34"/>
      <c r="E179" s="34"/>
      <c r="F179" s="34"/>
      <c r="G179" s="109">
        <f>SUM(G176:G178)</f>
        <v>830000000</v>
      </c>
      <c r="H179" s="116"/>
      <c r="I179" s="109">
        <f>SUM(I176:I178)</f>
        <v>385000000</v>
      </c>
      <c r="J179" s="34">
        <f>SUM(J152:J178)</f>
        <v>0</v>
      </c>
      <c r="K179" s="34"/>
    </row>
    <row r="180" spans="1:11" s="5" customFormat="1" ht="16.5" customHeight="1" thickTop="1">
      <c r="A180" s="17"/>
      <c r="B180" s="2"/>
      <c r="C180" s="34"/>
      <c r="D180" s="34"/>
      <c r="E180" s="34"/>
      <c r="F180" s="34"/>
      <c r="G180" s="34"/>
      <c r="H180" s="34"/>
      <c r="I180" s="34"/>
      <c r="J180" s="34"/>
      <c r="K180" s="34"/>
    </row>
    <row r="181" spans="1:11" s="5" customFormat="1" ht="21.75" customHeight="1">
      <c r="A181" s="17"/>
      <c r="B181" s="117" t="s">
        <v>101</v>
      </c>
      <c r="C181" s="117"/>
      <c r="D181" s="118"/>
      <c r="E181" s="67"/>
      <c r="F181" s="67"/>
      <c r="G181" s="67"/>
      <c r="H181" s="67"/>
      <c r="I181" s="67"/>
      <c r="J181" s="67"/>
      <c r="K181" s="67"/>
    </row>
    <row r="182" spans="1:11" s="5" customFormat="1" ht="21.75" customHeight="1">
      <c r="A182" s="17"/>
      <c r="B182" s="18" t="s">
        <v>501</v>
      </c>
      <c r="C182" s="119"/>
      <c r="D182" s="67"/>
      <c r="E182" s="67"/>
      <c r="F182" s="67"/>
      <c r="G182" s="67"/>
      <c r="H182" s="67"/>
      <c r="I182" s="67"/>
      <c r="J182" s="67"/>
      <c r="K182" s="67"/>
    </row>
    <row r="183" spans="1:11" s="5" customFormat="1" ht="21.75" customHeight="1">
      <c r="A183" s="17"/>
      <c r="B183" s="18" t="s">
        <v>260</v>
      </c>
      <c r="C183" s="39"/>
      <c r="D183" s="67"/>
      <c r="E183" s="67"/>
      <c r="F183" s="67"/>
      <c r="G183" s="67"/>
      <c r="H183" s="67"/>
      <c r="I183" s="67"/>
      <c r="J183" s="67"/>
      <c r="K183" s="67"/>
    </row>
    <row r="184" spans="1:11" s="5" customFormat="1" ht="21.75" customHeight="1">
      <c r="A184" s="17"/>
      <c r="B184" s="118" t="s">
        <v>541</v>
      </c>
      <c r="C184" s="118"/>
      <c r="D184" s="118"/>
      <c r="E184" s="67"/>
      <c r="F184" s="67"/>
      <c r="G184" s="67"/>
      <c r="H184" s="67"/>
      <c r="I184" s="67"/>
      <c r="J184" s="67"/>
      <c r="K184" s="67"/>
    </row>
    <row r="185" spans="1:11" s="5" customFormat="1" ht="21.75" customHeight="1">
      <c r="A185" s="17"/>
      <c r="B185" s="118" t="s">
        <v>462</v>
      </c>
      <c r="C185" s="120" t="s">
        <v>208</v>
      </c>
      <c r="D185" s="67"/>
      <c r="E185" s="120" t="s">
        <v>209</v>
      </c>
      <c r="F185" s="67"/>
      <c r="G185" s="120" t="s">
        <v>163</v>
      </c>
      <c r="H185" s="67"/>
      <c r="I185" s="120" t="s">
        <v>102</v>
      </c>
      <c r="J185" s="67"/>
      <c r="K185" s="120"/>
    </row>
    <row r="186" spans="1:11" s="5" customFormat="1" ht="21.75" customHeight="1">
      <c r="A186" s="17"/>
      <c r="B186" s="121" t="s">
        <v>475</v>
      </c>
      <c r="C186" s="122" t="s">
        <v>476</v>
      </c>
      <c r="D186" s="64"/>
      <c r="E186" s="122" t="s">
        <v>477</v>
      </c>
      <c r="F186" s="64"/>
      <c r="G186" s="123">
        <v>20000000</v>
      </c>
      <c r="H186" s="64"/>
      <c r="I186" s="124">
        <v>0.03</v>
      </c>
      <c r="J186" s="64"/>
      <c r="K186" s="124"/>
    </row>
    <row r="187" spans="1:11" s="5" customFormat="1" ht="21.75" customHeight="1">
      <c r="A187" s="17"/>
      <c r="B187" s="121" t="s">
        <v>478</v>
      </c>
      <c r="C187" s="122" t="s">
        <v>476</v>
      </c>
      <c r="D187" s="64"/>
      <c r="E187" s="122" t="s">
        <v>477</v>
      </c>
      <c r="F187" s="64"/>
      <c r="G187" s="123">
        <v>20000000</v>
      </c>
      <c r="H187" s="64"/>
      <c r="I187" s="124">
        <v>0.03</v>
      </c>
      <c r="J187" s="64"/>
      <c r="K187" s="124"/>
    </row>
    <row r="188" spans="1:11" s="5" customFormat="1" ht="21.75" customHeight="1">
      <c r="A188" s="17"/>
      <c r="B188" s="121" t="s">
        <v>481</v>
      </c>
      <c r="C188" s="122" t="s">
        <v>479</v>
      </c>
      <c r="D188" s="64"/>
      <c r="E188" s="122" t="s">
        <v>480</v>
      </c>
      <c r="F188" s="64"/>
      <c r="G188" s="123">
        <v>20000000</v>
      </c>
      <c r="H188" s="64"/>
      <c r="I188" s="124">
        <v>0.03</v>
      </c>
      <c r="J188" s="64"/>
      <c r="K188" s="124"/>
    </row>
    <row r="189" spans="1:11" s="5" customFormat="1" ht="21.75" customHeight="1">
      <c r="A189" s="17"/>
      <c r="B189" s="121" t="s">
        <v>482</v>
      </c>
      <c r="C189" s="122" t="s">
        <v>479</v>
      </c>
      <c r="D189" s="64"/>
      <c r="E189" s="122" t="s">
        <v>480</v>
      </c>
      <c r="F189" s="64"/>
      <c r="G189" s="123">
        <v>30000000</v>
      </c>
      <c r="H189" s="64"/>
      <c r="I189" s="124">
        <v>0.03</v>
      </c>
      <c r="J189" s="64"/>
      <c r="K189" s="124"/>
    </row>
    <row r="190" spans="1:11" s="5" customFormat="1" ht="21.75" customHeight="1">
      <c r="A190" s="17"/>
      <c r="B190" s="121" t="s">
        <v>485</v>
      </c>
      <c r="C190" s="122" t="s">
        <v>483</v>
      </c>
      <c r="D190" s="64"/>
      <c r="E190" s="122" t="s">
        <v>484</v>
      </c>
      <c r="F190" s="64"/>
      <c r="G190" s="123">
        <v>20000000</v>
      </c>
      <c r="H190" s="64"/>
      <c r="I190" s="124">
        <v>0.03</v>
      </c>
      <c r="J190" s="64"/>
      <c r="K190" s="124"/>
    </row>
    <row r="191" spans="1:11" s="5" customFormat="1" ht="21.75" customHeight="1">
      <c r="A191" s="17"/>
      <c r="B191" s="121" t="s">
        <v>486</v>
      </c>
      <c r="C191" s="122" t="s">
        <v>483</v>
      </c>
      <c r="D191" s="64"/>
      <c r="E191" s="122" t="s">
        <v>484</v>
      </c>
      <c r="F191" s="64"/>
      <c r="G191" s="123">
        <v>30000000</v>
      </c>
      <c r="H191" s="64"/>
      <c r="I191" s="124">
        <v>0.03</v>
      </c>
      <c r="J191" s="64"/>
      <c r="K191" s="124"/>
    </row>
    <row r="192" spans="1:11" s="5" customFormat="1" ht="21.75" customHeight="1">
      <c r="A192" s="17"/>
      <c r="B192" s="121" t="s">
        <v>487</v>
      </c>
      <c r="C192" s="122" t="s">
        <v>483</v>
      </c>
      <c r="D192" s="64"/>
      <c r="E192" s="122" t="s">
        <v>484</v>
      </c>
      <c r="F192" s="64"/>
      <c r="G192" s="123">
        <v>30000000</v>
      </c>
      <c r="H192" s="64"/>
      <c r="I192" s="124">
        <v>0.03</v>
      </c>
      <c r="J192" s="64"/>
      <c r="K192" s="124"/>
    </row>
    <row r="193" spans="1:11" s="5" customFormat="1" ht="21.75" customHeight="1">
      <c r="A193" s="17"/>
      <c r="B193" s="121" t="s">
        <v>488</v>
      </c>
      <c r="C193" s="122" t="s">
        <v>483</v>
      </c>
      <c r="D193" s="64"/>
      <c r="E193" s="122" t="s">
        <v>484</v>
      </c>
      <c r="F193" s="64"/>
      <c r="G193" s="123">
        <v>30000000</v>
      </c>
      <c r="H193" s="64"/>
      <c r="I193" s="124">
        <v>0.03</v>
      </c>
      <c r="J193" s="64"/>
      <c r="K193" s="124"/>
    </row>
    <row r="194" spans="1:11" s="5" customFormat="1" ht="21.75" customHeight="1">
      <c r="A194" s="17"/>
      <c r="B194" s="121" t="s">
        <v>489</v>
      </c>
      <c r="C194" s="122" t="s">
        <v>483</v>
      </c>
      <c r="D194" s="64"/>
      <c r="E194" s="122" t="s">
        <v>484</v>
      </c>
      <c r="F194" s="64"/>
      <c r="G194" s="123">
        <v>30000000</v>
      </c>
      <c r="H194" s="64"/>
      <c r="I194" s="124">
        <v>0.03</v>
      </c>
      <c r="J194" s="64"/>
      <c r="K194" s="124"/>
    </row>
    <row r="195" spans="1:11" s="5" customFormat="1" ht="21.75" customHeight="1">
      <c r="A195" s="17"/>
      <c r="B195" s="121" t="s">
        <v>490</v>
      </c>
      <c r="C195" s="122" t="s">
        <v>483</v>
      </c>
      <c r="D195" s="64"/>
      <c r="E195" s="122" t="s">
        <v>484</v>
      </c>
      <c r="F195" s="64"/>
      <c r="G195" s="123">
        <v>30000000</v>
      </c>
      <c r="H195" s="64"/>
      <c r="I195" s="124">
        <v>0.03</v>
      </c>
      <c r="J195" s="64"/>
      <c r="K195" s="124"/>
    </row>
    <row r="196" spans="1:11" s="5" customFormat="1" ht="21.75" customHeight="1">
      <c r="A196" s="17"/>
      <c r="B196" s="121" t="s">
        <v>491</v>
      </c>
      <c r="C196" s="122" t="s">
        <v>483</v>
      </c>
      <c r="D196" s="64"/>
      <c r="E196" s="122" t="s">
        <v>484</v>
      </c>
      <c r="F196" s="64"/>
      <c r="G196" s="123">
        <v>30000000</v>
      </c>
      <c r="H196" s="64"/>
      <c r="I196" s="124">
        <v>0.03</v>
      </c>
      <c r="J196" s="64"/>
      <c r="K196" s="124"/>
    </row>
    <row r="197" spans="1:11" s="5" customFormat="1" ht="21.75" customHeight="1">
      <c r="A197" s="17"/>
      <c r="B197" s="121" t="s">
        <v>492</v>
      </c>
      <c r="C197" s="122" t="s">
        <v>473</v>
      </c>
      <c r="D197" s="64"/>
      <c r="E197" s="122" t="s">
        <v>493</v>
      </c>
      <c r="F197" s="64"/>
      <c r="G197" s="123">
        <v>30000000</v>
      </c>
      <c r="H197" s="64"/>
      <c r="I197" s="124">
        <v>0.03</v>
      </c>
      <c r="J197" s="64"/>
      <c r="K197" s="124"/>
    </row>
    <row r="198" spans="1:11" s="5" customFormat="1" ht="21.75" customHeight="1">
      <c r="A198" s="17"/>
      <c r="B198" s="121" t="s">
        <v>494</v>
      </c>
      <c r="C198" s="122" t="s">
        <v>473</v>
      </c>
      <c r="D198" s="64"/>
      <c r="E198" s="122" t="s">
        <v>493</v>
      </c>
      <c r="F198" s="64"/>
      <c r="G198" s="123">
        <v>30000000</v>
      </c>
      <c r="H198" s="64"/>
      <c r="I198" s="124">
        <v>0.03</v>
      </c>
      <c r="J198" s="64"/>
      <c r="K198" s="124"/>
    </row>
    <row r="199" spans="1:11" s="5" customFormat="1" ht="21.75" customHeight="1">
      <c r="A199" s="17"/>
      <c r="B199" s="121" t="s">
        <v>495</v>
      </c>
      <c r="C199" s="122" t="s">
        <v>473</v>
      </c>
      <c r="D199" s="64"/>
      <c r="E199" s="122" t="s">
        <v>493</v>
      </c>
      <c r="F199" s="64"/>
      <c r="G199" s="123">
        <v>20000000</v>
      </c>
      <c r="H199" s="64"/>
      <c r="I199" s="124">
        <v>0.03</v>
      </c>
      <c r="J199" s="64"/>
      <c r="K199" s="124"/>
    </row>
    <row r="200" spans="1:11" s="5" customFormat="1" ht="21.75" customHeight="1">
      <c r="A200" s="17"/>
      <c r="B200" s="121" t="s">
        <v>496</v>
      </c>
      <c r="C200" s="122" t="s">
        <v>473</v>
      </c>
      <c r="D200" s="64"/>
      <c r="E200" s="122" t="s">
        <v>493</v>
      </c>
      <c r="F200" s="64"/>
      <c r="G200" s="123">
        <v>20000000</v>
      </c>
      <c r="H200" s="64"/>
      <c r="I200" s="124">
        <v>0.03</v>
      </c>
      <c r="J200" s="64"/>
      <c r="K200" s="124"/>
    </row>
    <row r="201" spans="1:11" s="5" customFormat="1" ht="21.75" customHeight="1">
      <c r="A201" s="17"/>
      <c r="B201" s="121" t="s">
        <v>497</v>
      </c>
      <c r="C201" s="122" t="s">
        <v>473</v>
      </c>
      <c r="D201" s="64"/>
      <c r="E201" s="122" t="s">
        <v>493</v>
      </c>
      <c r="F201" s="64"/>
      <c r="G201" s="123">
        <v>20000000</v>
      </c>
      <c r="H201" s="64"/>
      <c r="I201" s="124">
        <v>0.03</v>
      </c>
      <c r="J201" s="64"/>
      <c r="K201" s="124"/>
    </row>
    <row r="202" spans="1:11" s="5" customFormat="1" ht="21.75" customHeight="1">
      <c r="A202" s="17"/>
      <c r="B202" s="121" t="s">
        <v>498</v>
      </c>
      <c r="C202" s="122" t="s">
        <v>473</v>
      </c>
      <c r="D202" s="64"/>
      <c r="E202" s="122" t="s">
        <v>493</v>
      </c>
      <c r="F202" s="64"/>
      <c r="G202" s="123">
        <v>20000000</v>
      </c>
      <c r="H202" s="64"/>
      <c r="I202" s="124">
        <v>0.03</v>
      </c>
      <c r="J202" s="64"/>
      <c r="K202" s="124"/>
    </row>
    <row r="203" spans="1:11" s="5" customFormat="1" ht="21.75" customHeight="1">
      <c r="A203" s="17"/>
      <c r="B203" s="121" t="s">
        <v>499</v>
      </c>
      <c r="C203" s="122" t="s">
        <v>473</v>
      </c>
      <c r="D203" s="64"/>
      <c r="E203" s="122" t="s">
        <v>493</v>
      </c>
      <c r="F203" s="64"/>
      <c r="G203" s="123">
        <v>20000000</v>
      </c>
      <c r="H203" s="64"/>
      <c r="I203" s="124">
        <v>0.03</v>
      </c>
      <c r="J203" s="64"/>
      <c r="K203" s="124"/>
    </row>
    <row r="204" spans="1:11" s="5" customFormat="1" ht="21.75" customHeight="1">
      <c r="A204" s="17"/>
      <c r="B204" s="121" t="s">
        <v>500</v>
      </c>
      <c r="C204" s="122" t="s">
        <v>473</v>
      </c>
      <c r="D204" s="64"/>
      <c r="E204" s="122" t="s">
        <v>493</v>
      </c>
      <c r="F204" s="64"/>
      <c r="G204" s="123">
        <v>20000000</v>
      </c>
      <c r="H204" s="64"/>
      <c r="I204" s="124">
        <v>0.03</v>
      </c>
      <c r="J204" s="64"/>
      <c r="K204" s="124"/>
    </row>
    <row r="205" spans="1:11" s="5" customFormat="1" ht="21.75" customHeight="1">
      <c r="A205" s="17"/>
      <c r="B205" s="121"/>
      <c r="C205" s="122"/>
      <c r="D205" s="64"/>
      <c r="E205" s="122"/>
      <c r="F205" s="64"/>
      <c r="G205" s="125">
        <f>SUM(G186:G204)</f>
        <v>470000000</v>
      </c>
      <c r="H205" s="64"/>
      <c r="I205" s="124"/>
      <c r="J205" s="64"/>
      <c r="K205" s="124"/>
    </row>
    <row r="206" spans="1:11" s="5" customFormat="1" ht="10.5" customHeight="1">
      <c r="A206" s="17"/>
      <c r="B206" s="121"/>
      <c r="C206" s="122"/>
      <c r="D206" s="64"/>
      <c r="E206" s="122"/>
      <c r="F206" s="64"/>
      <c r="G206" s="126"/>
      <c r="H206" s="64"/>
      <c r="I206" s="124"/>
      <c r="J206" s="64"/>
      <c r="K206" s="124"/>
    </row>
    <row r="207" spans="1:11" s="5" customFormat="1" ht="23.25" customHeight="1">
      <c r="A207" s="17"/>
      <c r="B207" s="121"/>
      <c r="C207" s="122"/>
      <c r="D207" s="64"/>
      <c r="E207" s="122"/>
      <c r="F207" s="64"/>
      <c r="G207" s="126"/>
      <c r="H207" s="64"/>
      <c r="I207" s="124"/>
      <c r="J207" s="64"/>
      <c r="K207" s="124"/>
    </row>
    <row r="208" spans="1:11" s="5" customFormat="1" ht="23.25" customHeight="1">
      <c r="A208" s="17"/>
      <c r="B208" s="121"/>
      <c r="C208" s="122"/>
      <c r="D208" s="64"/>
      <c r="E208" s="122"/>
      <c r="F208" s="64"/>
      <c r="G208" s="126"/>
      <c r="H208" s="64"/>
      <c r="I208" s="124"/>
      <c r="J208" s="64"/>
      <c r="K208" s="124"/>
    </row>
    <row r="209" spans="1:11" s="5" customFormat="1" ht="23.25" customHeight="1">
      <c r="A209" s="17"/>
      <c r="B209" s="121"/>
      <c r="C209" s="122"/>
      <c r="D209" s="64"/>
      <c r="E209" s="122"/>
      <c r="F209" s="64"/>
      <c r="G209" s="126"/>
      <c r="H209" s="64"/>
      <c r="I209" s="124"/>
      <c r="J209" s="64"/>
      <c r="K209" s="124"/>
    </row>
    <row r="210" spans="1:11" s="5" customFormat="1" ht="23.25" customHeight="1">
      <c r="A210" s="17"/>
      <c r="B210" s="121"/>
      <c r="C210" s="122"/>
      <c r="D210" s="64"/>
      <c r="E210" s="122"/>
      <c r="F210" s="64"/>
      <c r="G210" s="126"/>
      <c r="H210" s="64"/>
      <c r="I210" s="124"/>
      <c r="J210" s="64"/>
      <c r="K210" s="124"/>
    </row>
    <row r="211" spans="1:11" s="5" customFormat="1" ht="23.25" customHeight="1">
      <c r="A211" s="17"/>
      <c r="B211" s="121"/>
      <c r="C211" s="122"/>
      <c r="D211" s="64"/>
      <c r="E211" s="122"/>
      <c r="F211" s="64"/>
      <c r="G211" s="126"/>
      <c r="H211" s="64"/>
      <c r="I211" s="130" t="s">
        <v>425</v>
      </c>
      <c r="J211" s="64"/>
      <c r="K211" s="124"/>
    </row>
    <row r="212" spans="1:11" s="5" customFormat="1" ht="23.25" customHeight="1">
      <c r="A212" s="17"/>
      <c r="B212" s="141" t="s">
        <v>543</v>
      </c>
      <c r="C212" s="141"/>
      <c r="D212" s="141"/>
      <c r="E212" s="142"/>
      <c r="F212" s="142"/>
      <c r="G212" s="142"/>
      <c r="H212" s="67"/>
      <c r="I212" s="67"/>
      <c r="J212" s="67"/>
      <c r="K212" s="67"/>
    </row>
    <row r="213" spans="1:11" s="5" customFormat="1" ht="23.25" customHeight="1">
      <c r="A213" s="17"/>
      <c r="B213" s="118" t="s">
        <v>542</v>
      </c>
      <c r="C213" s="118"/>
      <c r="D213" s="118"/>
      <c r="E213" s="67"/>
      <c r="F213" s="67"/>
      <c r="G213" s="67"/>
      <c r="H213" s="67"/>
      <c r="I213" s="67"/>
      <c r="J213" s="67"/>
      <c r="K213" s="67"/>
    </row>
    <row r="214" spans="1:11" s="5" customFormat="1" ht="24" customHeight="1">
      <c r="A214" s="17"/>
      <c r="B214" s="118" t="s">
        <v>462</v>
      </c>
      <c r="C214" s="120" t="s">
        <v>208</v>
      </c>
      <c r="D214" s="67"/>
      <c r="E214" s="120" t="s">
        <v>209</v>
      </c>
      <c r="F214" s="67"/>
      <c r="G214" s="120" t="s">
        <v>163</v>
      </c>
      <c r="H214" s="67"/>
      <c r="I214" s="120" t="s">
        <v>102</v>
      </c>
      <c r="J214" s="67"/>
      <c r="K214" s="120"/>
    </row>
    <row r="215" spans="1:11" s="5" customFormat="1" ht="21.75" customHeight="1">
      <c r="A215" s="17"/>
      <c r="B215" s="121" t="s">
        <v>467</v>
      </c>
      <c r="C215" s="122" t="s">
        <v>466</v>
      </c>
      <c r="D215" s="64"/>
      <c r="E215" s="122" t="s">
        <v>468</v>
      </c>
      <c r="F215" s="64"/>
      <c r="G215" s="123">
        <v>160000000</v>
      </c>
      <c r="H215" s="64"/>
      <c r="I215" s="124">
        <v>0.029</v>
      </c>
      <c r="J215" s="64"/>
      <c r="K215" s="124"/>
    </row>
    <row r="216" spans="1:11" s="5" customFormat="1" ht="21.75" customHeight="1">
      <c r="A216" s="17"/>
      <c r="B216" s="121" t="s">
        <v>469</v>
      </c>
      <c r="C216" s="122" t="s">
        <v>470</v>
      </c>
      <c r="D216" s="64"/>
      <c r="E216" s="122" t="s">
        <v>471</v>
      </c>
      <c r="F216" s="64"/>
      <c r="G216" s="123">
        <v>100000000</v>
      </c>
      <c r="H216" s="64"/>
      <c r="I216" s="124">
        <v>0.03</v>
      </c>
      <c r="J216" s="64"/>
      <c r="K216" s="124"/>
    </row>
    <row r="217" spans="1:11" s="5" customFormat="1" ht="21.75" customHeight="1">
      <c r="A217" s="17"/>
      <c r="B217" s="121" t="s">
        <v>472</v>
      </c>
      <c r="C217" s="122" t="s">
        <v>473</v>
      </c>
      <c r="D217" s="64"/>
      <c r="E217" s="122" t="s">
        <v>474</v>
      </c>
      <c r="F217" s="64"/>
      <c r="G217" s="123">
        <v>100000000</v>
      </c>
      <c r="H217" s="64"/>
      <c r="I217" s="124">
        <v>0.03</v>
      </c>
      <c r="J217" s="64"/>
      <c r="K217" s="124"/>
    </row>
    <row r="218" spans="1:11" s="5" customFormat="1" ht="21.75" customHeight="1">
      <c r="A218" s="17"/>
      <c r="B218" s="121"/>
      <c r="C218" s="122"/>
      <c r="D218" s="64"/>
      <c r="E218" s="122"/>
      <c r="F218" s="64"/>
      <c r="G218" s="125">
        <f>SUM(G215:G217)</f>
        <v>360000000</v>
      </c>
      <c r="H218" s="64"/>
      <c r="I218" s="124"/>
      <c r="J218" s="64"/>
      <c r="K218" s="124"/>
    </row>
    <row r="219" spans="1:11" s="5" customFormat="1" ht="22.5" customHeight="1">
      <c r="A219" s="17"/>
      <c r="B219" s="67"/>
      <c r="C219" s="127"/>
      <c r="D219" s="127"/>
      <c r="E219" s="67" t="s">
        <v>137</v>
      </c>
      <c r="F219" s="127"/>
      <c r="G219" s="128">
        <f>SUM(G205+G218)</f>
        <v>830000000</v>
      </c>
      <c r="H219" s="127"/>
      <c r="I219" s="67"/>
      <c r="J219" s="127"/>
      <c r="K219" s="127"/>
    </row>
    <row r="220" spans="1:11" s="5" customFormat="1" ht="23.25" customHeight="1">
      <c r="A220" s="17"/>
      <c r="B220" s="67"/>
      <c r="C220" s="127"/>
      <c r="D220" s="127"/>
      <c r="E220" s="67"/>
      <c r="F220" s="127"/>
      <c r="G220" s="129"/>
      <c r="H220" s="127"/>
      <c r="I220" s="67"/>
      <c r="J220" s="127"/>
      <c r="K220" s="127"/>
    </row>
    <row r="221" spans="1:11" s="5" customFormat="1" ht="24.75" customHeight="1">
      <c r="A221" s="17" t="s">
        <v>105</v>
      </c>
      <c r="B221" s="87" t="s">
        <v>463</v>
      </c>
      <c r="C221" s="35"/>
      <c r="D221" s="35"/>
      <c r="E221" s="35"/>
      <c r="F221" s="35"/>
      <c r="G221" s="21" t="s">
        <v>503</v>
      </c>
      <c r="H221" s="21"/>
      <c r="I221" s="21" t="s">
        <v>299</v>
      </c>
      <c r="K221" s="21"/>
    </row>
    <row r="222" spans="1:11" s="5" customFormat="1" ht="21" customHeight="1">
      <c r="A222" s="17"/>
      <c r="C222" s="35"/>
      <c r="D222" s="35"/>
      <c r="E222" s="35"/>
      <c r="F222" s="35"/>
      <c r="G222" s="21" t="s">
        <v>1</v>
      </c>
      <c r="H222" s="21"/>
      <c r="I222" s="21" t="s">
        <v>1</v>
      </c>
      <c r="K222" s="21"/>
    </row>
    <row r="223" spans="1:11" s="5" customFormat="1" ht="22.5" customHeight="1">
      <c r="A223" s="17"/>
      <c r="B223" s="2" t="s">
        <v>141</v>
      </c>
      <c r="C223" s="35"/>
      <c r="D223" s="35"/>
      <c r="E223" s="35"/>
      <c r="F223" s="35"/>
      <c r="G223" s="21"/>
      <c r="H223" s="21"/>
      <c r="I223" s="21"/>
      <c r="K223" s="21"/>
    </row>
    <row r="224" spans="1:11" s="5" customFormat="1" ht="22.5" customHeight="1">
      <c r="A224" s="17"/>
      <c r="B224" s="70" t="s">
        <v>171</v>
      </c>
      <c r="C224" s="35"/>
      <c r="D224" s="35"/>
      <c r="E224" s="35"/>
      <c r="F224" s="35"/>
      <c r="G224" s="35">
        <v>97363.91</v>
      </c>
      <c r="H224" s="35"/>
      <c r="I224" s="35">
        <v>97491.77</v>
      </c>
      <c r="J224" s="35"/>
      <c r="K224" s="35"/>
    </row>
    <row r="225" spans="1:11" s="5" customFormat="1" ht="22.5" customHeight="1">
      <c r="A225" s="17"/>
      <c r="B225" s="18" t="s">
        <v>172</v>
      </c>
      <c r="C225" s="35"/>
      <c r="D225" s="35"/>
      <c r="E225" s="35"/>
      <c r="F225" s="35"/>
      <c r="G225" s="10">
        <v>1223993425.74</v>
      </c>
      <c r="H225" s="21"/>
      <c r="I225" s="10">
        <v>1113050836.55</v>
      </c>
      <c r="K225" s="10"/>
    </row>
    <row r="226" spans="1:11" s="5" customFormat="1" ht="22.5" customHeight="1">
      <c r="A226" s="17"/>
      <c r="B226" s="18" t="s">
        <v>221</v>
      </c>
      <c r="C226" s="35"/>
      <c r="D226" s="35"/>
      <c r="E226" s="35"/>
      <c r="F226" s="35"/>
      <c r="G226" s="35">
        <v>111161495.46</v>
      </c>
      <c r="H226" s="35"/>
      <c r="I226" s="35">
        <v>123789715.91</v>
      </c>
      <c r="J226" s="35"/>
      <c r="K226" s="35"/>
    </row>
    <row r="227" spans="1:11" s="5" customFormat="1" ht="22.5" customHeight="1">
      <c r="A227" s="17"/>
      <c r="B227" s="18" t="s">
        <v>401</v>
      </c>
      <c r="C227" s="35"/>
      <c r="D227" s="35"/>
      <c r="E227" s="35"/>
      <c r="F227" s="35"/>
      <c r="G227" s="35">
        <v>27200000</v>
      </c>
      <c r="H227" s="35"/>
      <c r="I227" s="35">
        <v>28320000</v>
      </c>
      <c r="J227" s="35"/>
      <c r="K227" s="35"/>
    </row>
    <row r="228" spans="1:11" s="5" customFormat="1" ht="22.5" customHeight="1">
      <c r="A228" s="17"/>
      <c r="B228" s="18" t="s">
        <v>532</v>
      </c>
      <c r="C228" s="35"/>
      <c r="D228" s="35"/>
      <c r="E228" s="35"/>
      <c r="F228" s="35"/>
      <c r="G228" s="35">
        <v>158960618.31</v>
      </c>
      <c r="H228" s="35"/>
      <c r="I228" s="35">
        <v>0</v>
      </c>
      <c r="J228" s="35"/>
      <c r="K228" s="35"/>
    </row>
    <row r="229" spans="1:11" s="5" customFormat="1" ht="22.5" customHeight="1">
      <c r="A229" s="17"/>
      <c r="B229" s="18" t="s">
        <v>533</v>
      </c>
      <c r="C229" s="35"/>
      <c r="D229" s="35"/>
      <c r="E229" s="35"/>
      <c r="F229" s="35"/>
      <c r="G229" s="35">
        <v>3507900</v>
      </c>
      <c r="H229" s="35"/>
      <c r="I229" s="35">
        <v>0</v>
      </c>
      <c r="J229" s="35"/>
      <c r="K229" s="35"/>
    </row>
    <row r="230" spans="1:11" s="5" customFormat="1" ht="22.5" customHeight="1">
      <c r="A230" s="17"/>
      <c r="B230" s="18" t="s">
        <v>534</v>
      </c>
      <c r="C230" s="35"/>
      <c r="D230" s="35"/>
      <c r="E230" s="35"/>
      <c r="F230" s="35"/>
      <c r="G230" s="35">
        <v>41000</v>
      </c>
      <c r="H230" s="35"/>
      <c r="I230" s="35">
        <v>0</v>
      </c>
      <c r="J230" s="35"/>
      <c r="K230" s="35"/>
    </row>
    <row r="231" spans="1:11" s="5" customFormat="1" ht="22.5" customHeight="1">
      <c r="A231" s="17"/>
      <c r="B231" s="18" t="s">
        <v>539</v>
      </c>
      <c r="C231" s="35"/>
      <c r="D231" s="35"/>
      <c r="E231" s="35"/>
      <c r="F231" s="35"/>
      <c r="G231" s="35">
        <v>269300</v>
      </c>
      <c r="H231" s="35"/>
      <c r="I231" s="35">
        <v>0</v>
      </c>
      <c r="J231" s="35"/>
      <c r="K231" s="35"/>
    </row>
    <row r="232" spans="1:11" s="5" customFormat="1" ht="23.25" customHeight="1">
      <c r="A232" s="17"/>
      <c r="B232" s="9" t="s">
        <v>259</v>
      </c>
      <c r="C232" s="10"/>
      <c r="D232" s="10"/>
      <c r="E232" s="10"/>
      <c r="F232" s="10"/>
      <c r="G232" s="131">
        <f>SUM(G224:G231)</f>
        <v>1525231103.42</v>
      </c>
      <c r="H232" s="110"/>
      <c r="I232" s="131">
        <f>SUM(I224:I231)</f>
        <v>1265258044.23</v>
      </c>
      <c r="J232" s="35"/>
      <c r="K232" s="35"/>
    </row>
    <row r="233" spans="1:11" s="5" customFormat="1" ht="22.5" customHeight="1">
      <c r="A233" s="17"/>
      <c r="B233" s="2" t="s">
        <v>142</v>
      </c>
      <c r="C233" s="35"/>
      <c r="D233" s="35"/>
      <c r="E233" s="35"/>
      <c r="F233" s="35"/>
      <c r="G233" s="35"/>
      <c r="H233" s="35"/>
      <c r="I233" s="35"/>
      <c r="J233" s="35"/>
      <c r="K233" s="35"/>
    </row>
    <row r="234" spans="1:11" s="5" customFormat="1" ht="22.5" customHeight="1">
      <c r="A234" s="17"/>
      <c r="B234" s="70" t="s">
        <v>171</v>
      </c>
      <c r="C234" s="35"/>
      <c r="D234" s="35"/>
      <c r="E234" s="35"/>
      <c r="F234" s="35"/>
      <c r="G234" s="35">
        <v>7008162.89</v>
      </c>
      <c r="H234" s="35"/>
      <c r="I234" s="35">
        <v>7008041.81</v>
      </c>
      <c r="J234" s="35"/>
      <c r="K234" s="35"/>
    </row>
    <row r="235" spans="1:11" s="5" customFormat="1" ht="24" customHeight="1">
      <c r="A235" s="17"/>
      <c r="B235" s="9" t="s">
        <v>258</v>
      </c>
      <c r="C235" s="10"/>
      <c r="D235" s="10"/>
      <c r="E235" s="10"/>
      <c r="F235" s="10"/>
      <c r="G235" s="131">
        <f>SUM(G234)</f>
        <v>7008162.89</v>
      </c>
      <c r="H235" s="110"/>
      <c r="I235" s="131">
        <f>SUM(I234)</f>
        <v>7008041.81</v>
      </c>
      <c r="J235" s="35"/>
      <c r="K235" s="35"/>
    </row>
    <row r="236" spans="1:11" s="5" customFormat="1" ht="24" customHeight="1">
      <c r="A236" s="17"/>
      <c r="B236" s="2" t="s">
        <v>256</v>
      </c>
      <c r="C236" s="10"/>
      <c r="D236" s="10"/>
      <c r="E236" s="10"/>
      <c r="F236" s="10"/>
      <c r="G236" s="132"/>
      <c r="H236" s="110"/>
      <c r="I236" s="132"/>
      <c r="J236" s="35"/>
      <c r="K236" s="35"/>
    </row>
    <row r="237" spans="1:11" s="5" customFormat="1" ht="22.5" customHeight="1">
      <c r="A237" s="17"/>
      <c r="B237" s="70" t="s">
        <v>191</v>
      </c>
      <c r="C237" s="35"/>
      <c r="D237" s="35"/>
      <c r="E237" s="35"/>
      <c r="F237" s="35"/>
      <c r="G237" s="35">
        <v>4539282.76</v>
      </c>
      <c r="H237" s="35"/>
      <c r="I237" s="35">
        <v>3633658.68</v>
      </c>
      <c r="J237" s="35"/>
      <c r="K237" s="35"/>
    </row>
    <row r="238" spans="1:11" s="5" customFormat="1" ht="22.5" customHeight="1">
      <c r="A238" s="17"/>
      <c r="B238" s="9" t="s">
        <v>257</v>
      </c>
      <c r="C238" s="10"/>
      <c r="D238" s="10"/>
      <c r="E238" s="10"/>
      <c r="F238" s="10"/>
      <c r="G238" s="131">
        <f>SUM(G237)</f>
        <v>4539282.76</v>
      </c>
      <c r="H238" s="110"/>
      <c r="I238" s="131">
        <f>SUM(I237)</f>
        <v>3633658.68</v>
      </c>
      <c r="J238" s="35"/>
      <c r="K238" s="35"/>
    </row>
    <row r="239" spans="1:11" s="5" customFormat="1" ht="22.5" customHeight="1" thickBot="1">
      <c r="A239" s="17"/>
      <c r="B239" s="49" t="s">
        <v>173</v>
      </c>
      <c r="C239" s="35"/>
      <c r="D239" s="35"/>
      <c r="E239" s="35"/>
      <c r="F239" s="35"/>
      <c r="G239" s="33">
        <f>SUM(G232+G235+G238)</f>
        <v>1536778549.0700002</v>
      </c>
      <c r="H239" s="35"/>
      <c r="I239" s="33">
        <f>SUM(I232+I235+I238)</f>
        <v>1275899744.72</v>
      </c>
      <c r="J239" s="35"/>
      <c r="K239" s="35"/>
    </row>
    <row r="240" spans="1:11" s="5" customFormat="1" ht="22.5" customHeight="1" thickTop="1">
      <c r="A240" s="17"/>
      <c r="B240" s="49"/>
      <c r="C240" s="35"/>
      <c r="D240" s="35"/>
      <c r="E240" s="35"/>
      <c r="F240" s="35"/>
      <c r="G240" s="34"/>
      <c r="H240" s="35"/>
      <c r="I240" s="34"/>
      <c r="J240" s="35"/>
      <c r="K240" s="35"/>
    </row>
    <row r="241" spans="1:11" s="5" customFormat="1" ht="22.5" customHeight="1">
      <c r="A241" s="17"/>
      <c r="B241" s="49"/>
      <c r="C241" s="35"/>
      <c r="D241" s="35"/>
      <c r="E241" s="35"/>
      <c r="F241" s="35"/>
      <c r="G241" s="34"/>
      <c r="H241" s="35"/>
      <c r="I241" s="34"/>
      <c r="J241" s="35"/>
      <c r="K241" s="35"/>
    </row>
    <row r="242" spans="1:11" s="5" customFormat="1" ht="22.5" customHeight="1">
      <c r="A242" s="17"/>
      <c r="B242" s="49"/>
      <c r="C242" s="35"/>
      <c r="D242" s="35"/>
      <c r="E242" s="35"/>
      <c r="F242" s="35"/>
      <c r="G242" s="34"/>
      <c r="H242" s="35"/>
      <c r="I242" s="34"/>
      <c r="J242" s="35"/>
      <c r="K242" s="35"/>
    </row>
    <row r="243" spans="1:11" s="5" customFormat="1" ht="22.5" customHeight="1">
      <c r="A243" s="17"/>
      <c r="B243" s="49"/>
      <c r="C243" s="35"/>
      <c r="D243" s="35"/>
      <c r="E243" s="35"/>
      <c r="F243" s="35"/>
      <c r="G243" s="34"/>
      <c r="H243" s="35"/>
      <c r="I243" s="34"/>
      <c r="J243" s="35"/>
      <c r="K243" s="35"/>
    </row>
    <row r="244" spans="1:11" s="5" customFormat="1" ht="22.5" customHeight="1">
      <c r="A244" s="17"/>
      <c r="B244" s="49"/>
      <c r="C244" s="35"/>
      <c r="D244" s="35"/>
      <c r="E244" s="35"/>
      <c r="F244" s="35"/>
      <c r="G244" s="34"/>
      <c r="H244" s="35"/>
      <c r="I244" s="34"/>
      <c r="J244" s="35"/>
      <c r="K244" s="35"/>
    </row>
    <row r="245" spans="1:11" s="5" customFormat="1" ht="22.5" customHeight="1">
      <c r="A245" s="17"/>
      <c r="B245" s="49"/>
      <c r="C245" s="35"/>
      <c r="D245" s="35"/>
      <c r="E245" s="35"/>
      <c r="F245" s="35"/>
      <c r="G245" s="34"/>
      <c r="H245" s="35"/>
      <c r="I245" s="130" t="s">
        <v>554</v>
      </c>
      <c r="J245" s="35"/>
      <c r="K245" s="35"/>
    </row>
    <row r="246" spans="1:11" s="5" customFormat="1" ht="24.75" customHeight="1">
      <c r="A246" s="17" t="s">
        <v>110</v>
      </c>
      <c r="B246" s="87" t="s">
        <v>464</v>
      </c>
      <c r="C246" s="10"/>
      <c r="D246" s="10"/>
      <c r="E246" s="10"/>
      <c r="F246" s="10"/>
      <c r="G246" s="21" t="s">
        <v>503</v>
      </c>
      <c r="H246" s="21"/>
      <c r="I246" s="21" t="s">
        <v>299</v>
      </c>
      <c r="J246" s="10"/>
      <c r="K246" s="21"/>
    </row>
    <row r="247" spans="1:11" s="5" customFormat="1" ht="22.5" customHeight="1">
      <c r="A247" s="17"/>
      <c r="B247" s="107"/>
      <c r="C247" s="10"/>
      <c r="D247" s="10"/>
      <c r="E247" s="10"/>
      <c r="F247" s="10"/>
      <c r="G247" s="21" t="s">
        <v>1</v>
      </c>
      <c r="H247" s="21"/>
      <c r="I247" s="21" t="s">
        <v>1</v>
      </c>
      <c r="J247" s="10"/>
      <c r="K247" s="21"/>
    </row>
    <row r="248" spans="1:11" s="5" customFormat="1" ht="22.5" customHeight="1">
      <c r="A248" s="17"/>
      <c r="B248" s="18" t="s">
        <v>122</v>
      </c>
      <c r="C248" s="10"/>
      <c r="D248" s="10"/>
      <c r="E248" s="10"/>
      <c r="F248" s="10"/>
      <c r="G248" s="35">
        <v>863.01</v>
      </c>
      <c r="H248" s="10"/>
      <c r="I248" s="35">
        <v>575.34</v>
      </c>
      <c r="J248" s="10"/>
      <c r="K248" s="35"/>
    </row>
    <row r="249" spans="1:11" s="5" customFormat="1" ht="24.75" customHeight="1">
      <c r="A249" s="17"/>
      <c r="B249" s="18" t="s">
        <v>115</v>
      </c>
      <c r="C249" s="10"/>
      <c r="D249" s="10"/>
      <c r="E249" s="10"/>
      <c r="F249" s="10"/>
      <c r="G249" s="35">
        <v>253095.84</v>
      </c>
      <c r="H249" s="10"/>
      <c r="I249" s="35">
        <v>151493.11</v>
      </c>
      <c r="J249" s="10"/>
      <c r="K249" s="35"/>
    </row>
    <row r="250" spans="1:11" s="5" customFormat="1" ht="22.5" customHeight="1">
      <c r="A250" s="17"/>
      <c r="B250" s="18" t="s">
        <v>107</v>
      </c>
      <c r="C250" s="10"/>
      <c r="D250" s="10"/>
      <c r="E250" s="10"/>
      <c r="F250" s="10"/>
      <c r="G250" s="35">
        <v>64894</v>
      </c>
      <c r="H250" s="10"/>
      <c r="I250" s="35">
        <v>21794</v>
      </c>
      <c r="J250" s="10"/>
      <c r="K250" s="35"/>
    </row>
    <row r="251" spans="1:11" s="5" customFormat="1" ht="22.5" customHeight="1">
      <c r="A251" s="17"/>
      <c r="B251" s="18" t="s">
        <v>400</v>
      </c>
      <c r="C251" s="10"/>
      <c r="D251" s="10"/>
      <c r="E251" s="10"/>
      <c r="F251" s="10"/>
      <c r="G251" s="35">
        <v>0</v>
      </c>
      <c r="H251" s="10"/>
      <c r="I251" s="35">
        <v>60000</v>
      </c>
      <c r="J251" s="10"/>
      <c r="K251" s="35"/>
    </row>
    <row r="252" spans="1:11" s="5" customFormat="1" ht="22.5" customHeight="1">
      <c r="A252" s="17"/>
      <c r="B252" s="18" t="s">
        <v>535</v>
      </c>
      <c r="C252" s="10"/>
      <c r="D252" s="10"/>
      <c r="E252" s="10"/>
      <c r="F252" s="10"/>
      <c r="G252" s="35">
        <v>2100</v>
      </c>
      <c r="H252" s="10"/>
      <c r="I252" s="35">
        <v>0</v>
      </c>
      <c r="J252" s="10"/>
      <c r="K252" s="35"/>
    </row>
    <row r="253" spans="1:11" s="5" customFormat="1" ht="22.5" customHeight="1">
      <c r="A253" s="17"/>
      <c r="B253" s="18" t="s">
        <v>536</v>
      </c>
      <c r="C253" s="10"/>
      <c r="D253" s="10"/>
      <c r="E253" s="10"/>
      <c r="F253" s="10"/>
      <c r="G253" s="35">
        <v>2706016.74</v>
      </c>
      <c r="H253" s="10"/>
      <c r="I253" s="35">
        <v>0</v>
      </c>
      <c r="J253" s="10"/>
      <c r="K253" s="35"/>
    </row>
    <row r="254" spans="1:11" s="5" customFormat="1" ht="22.5" customHeight="1" thickBot="1">
      <c r="A254" s="17"/>
      <c r="B254" s="16" t="s">
        <v>104</v>
      </c>
      <c r="C254" s="89"/>
      <c r="D254" s="89"/>
      <c r="E254" s="89"/>
      <c r="F254" s="89"/>
      <c r="G254" s="33">
        <f>SUM(G248:G253)</f>
        <v>3026969.5900000003</v>
      </c>
      <c r="H254" s="89"/>
      <c r="I254" s="33">
        <f>SUM(I248:I253)</f>
        <v>233862.44999999998</v>
      </c>
      <c r="J254" s="89"/>
      <c r="K254" s="34"/>
    </row>
    <row r="255" spans="1:11" s="5" customFormat="1" ht="18" customHeight="1" thickTop="1">
      <c r="A255" s="17"/>
      <c r="B255" s="16"/>
      <c r="C255" s="89"/>
      <c r="D255" s="89"/>
      <c r="E255" s="89"/>
      <c r="F255" s="89"/>
      <c r="G255" s="34"/>
      <c r="H255" s="89"/>
      <c r="I255" s="34"/>
      <c r="J255" s="89"/>
      <c r="K255" s="34"/>
    </row>
    <row r="256" spans="1:11" s="5" customFormat="1" ht="24.75" customHeight="1">
      <c r="A256" s="17" t="s">
        <v>298</v>
      </c>
      <c r="B256" s="87" t="s">
        <v>465</v>
      </c>
      <c r="C256" s="10"/>
      <c r="D256" s="10"/>
      <c r="E256" s="10"/>
      <c r="F256" s="10"/>
      <c r="G256" s="21" t="s">
        <v>503</v>
      </c>
      <c r="H256" s="21"/>
      <c r="I256" s="21" t="s">
        <v>299</v>
      </c>
      <c r="K256" s="21"/>
    </row>
    <row r="257" spans="1:11" s="5" customFormat="1" ht="22.5" customHeight="1">
      <c r="A257" s="17"/>
      <c r="B257" s="107"/>
      <c r="C257" s="10"/>
      <c r="D257" s="10"/>
      <c r="E257" s="10"/>
      <c r="F257" s="10"/>
      <c r="G257" s="21" t="s">
        <v>1</v>
      </c>
      <c r="H257" s="21"/>
      <c r="I257" s="21" t="s">
        <v>1</v>
      </c>
      <c r="K257" s="21"/>
    </row>
    <row r="258" spans="1:11" s="5" customFormat="1" ht="22.5" customHeight="1">
      <c r="A258" s="17"/>
      <c r="B258" s="18" t="s">
        <v>64</v>
      </c>
      <c r="C258" s="10"/>
      <c r="D258" s="10"/>
      <c r="E258" s="10"/>
      <c r="F258" s="10"/>
      <c r="G258" s="10">
        <v>210600</v>
      </c>
      <c r="H258" s="10"/>
      <c r="I258" s="10">
        <v>219600</v>
      </c>
      <c r="J258" s="35"/>
      <c r="K258" s="10"/>
    </row>
    <row r="259" spans="1:11" s="5" customFormat="1" ht="22.5" customHeight="1">
      <c r="A259" s="17"/>
      <c r="B259" s="18" t="s">
        <v>65</v>
      </c>
      <c r="C259" s="10"/>
      <c r="D259" s="10"/>
      <c r="E259" s="10"/>
      <c r="F259" s="10"/>
      <c r="G259" s="10">
        <v>2979701.98</v>
      </c>
      <c r="H259" s="10"/>
      <c r="I259" s="10">
        <v>2974701.98</v>
      </c>
      <c r="J259" s="35"/>
      <c r="K259" s="10"/>
    </row>
    <row r="260" spans="1:11" s="5" customFormat="1" ht="22.5" customHeight="1">
      <c r="A260" s="17"/>
      <c r="B260" s="18" t="s">
        <v>66</v>
      </c>
      <c r="C260" s="10"/>
      <c r="D260" s="10"/>
      <c r="E260" s="10"/>
      <c r="F260" s="10"/>
      <c r="G260" s="10">
        <v>856913.89</v>
      </c>
      <c r="H260" s="10"/>
      <c r="I260" s="10">
        <v>836913.89</v>
      </c>
      <c r="J260" s="35"/>
      <c r="K260" s="10"/>
    </row>
    <row r="261" spans="1:11" s="5" customFormat="1" ht="22.5" customHeight="1">
      <c r="A261" s="17"/>
      <c r="B261" s="70" t="s">
        <v>111</v>
      </c>
      <c r="C261" s="10"/>
      <c r="D261" s="10"/>
      <c r="E261" s="10"/>
      <c r="F261" s="10"/>
      <c r="G261" s="10">
        <v>690034</v>
      </c>
      <c r="H261" s="35"/>
      <c r="I261" s="10">
        <v>656205</v>
      </c>
      <c r="J261" s="35"/>
      <c r="K261" s="10"/>
    </row>
    <row r="262" spans="1:11" s="5" customFormat="1" ht="22.5" customHeight="1" thickBot="1">
      <c r="A262" s="17"/>
      <c r="B262" s="49" t="s">
        <v>53</v>
      </c>
      <c r="C262" s="10"/>
      <c r="D262" s="10"/>
      <c r="E262" s="10"/>
      <c r="F262" s="10"/>
      <c r="G262" s="33">
        <f>SUM(G258:G261)</f>
        <v>4737249.87</v>
      </c>
      <c r="H262" s="34" t="e">
        <f>SUM(#REF!)</f>
        <v>#REF!</v>
      </c>
      <c r="I262" s="33">
        <f>SUM(I258:I261)</f>
        <v>4687420.87</v>
      </c>
      <c r="J262" s="34"/>
      <c r="K262" s="34"/>
    </row>
    <row r="263" spans="1:11" s="5" customFormat="1" ht="19.5" customHeight="1" thickTop="1">
      <c r="A263" s="17"/>
      <c r="B263" s="18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s="5" customFormat="1" ht="27" customHeight="1">
      <c r="A264" s="17" t="s">
        <v>399</v>
      </c>
      <c r="B264" s="107" t="s">
        <v>124</v>
      </c>
      <c r="C264" s="10"/>
      <c r="D264" s="10"/>
      <c r="E264" s="10"/>
      <c r="F264" s="10"/>
      <c r="G264" s="21" t="s">
        <v>503</v>
      </c>
      <c r="H264" s="21"/>
      <c r="I264" s="21" t="s">
        <v>299</v>
      </c>
      <c r="J264" s="10"/>
      <c r="K264" s="10"/>
    </row>
    <row r="265" spans="1:11" s="5" customFormat="1" ht="22.5" customHeight="1">
      <c r="A265" s="17"/>
      <c r="B265" s="107"/>
      <c r="C265" s="10"/>
      <c r="D265" s="10"/>
      <c r="E265" s="10"/>
      <c r="F265" s="10"/>
      <c r="G265" s="21" t="s">
        <v>1</v>
      </c>
      <c r="H265" s="21"/>
      <c r="I265" s="21" t="s">
        <v>1</v>
      </c>
      <c r="J265" s="10"/>
      <c r="K265" s="10"/>
    </row>
    <row r="266" spans="1:11" s="5" customFormat="1" ht="22.5" customHeight="1">
      <c r="A266" s="17"/>
      <c r="B266" s="18" t="s">
        <v>174</v>
      </c>
      <c r="C266" s="10"/>
      <c r="D266" s="10"/>
      <c r="E266" s="10"/>
      <c r="F266" s="10"/>
      <c r="G266" s="133">
        <v>8510500</v>
      </c>
      <c r="H266" s="134"/>
      <c r="I266" s="133">
        <v>17181000</v>
      </c>
      <c r="J266" s="10"/>
      <c r="K266" s="10"/>
    </row>
    <row r="267" spans="1:11" s="5" customFormat="1" ht="22.5" customHeight="1">
      <c r="A267" s="17"/>
      <c r="B267" s="18" t="s">
        <v>175</v>
      </c>
      <c r="C267" s="10"/>
      <c r="D267" s="10"/>
      <c r="E267" s="10"/>
      <c r="F267" s="10"/>
      <c r="G267" s="135">
        <v>6066500</v>
      </c>
      <c r="H267" s="134"/>
      <c r="I267" s="135">
        <v>-8670500</v>
      </c>
      <c r="J267" s="10"/>
      <c r="K267" s="10"/>
    </row>
    <row r="268" spans="1:11" s="5" customFormat="1" ht="22.5" customHeight="1" thickBot="1">
      <c r="A268" s="17"/>
      <c r="B268" s="18" t="s">
        <v>176</v>
      </c>
      <c r="C268" s="10"/>
      <c r="D268" s="10"/>
      <c r="E268" s="10"/>
      <c r="F268" s="10"/>
      <c r="G268" s="136">
        <f>SUM(G266:G267)</f>
        <v>14577000</v>
      </c>
      <c r="H268" s="134"/>
      <c r="I268" s="136">
        <f>SUM(I266:I267)</f>
        <v>8510500</v>
      </c>
      <c r="J268" s="10"/>
      <c r="K268" s="10"/>
    </row>
    <row r="269" spans="1:11" s="5" customFormat="1" ht="17.25" customHeight="1" thickTop="1">
      <c r="A269" s="17"/>
      <c r="B269" s="18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s="5" customFormat="1" ht="22.5" customHeight="1">
      <c r="A270" s="17"/>
      <c r="B270" s="18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s="5" customFormat="1" ht="22.5" customHeight="1">
      <c r="A271" s="17"/>
      <c r="B271" s="18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s="5" customFormat="1" ht="22.5" customHeight="1">
      <c r="A272" s="17"/>
      <c r="B272" s="18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s="5" customFormat="1" ht="22.5" customHeight="1">
      <c r="A273" s="17"/>
      <c r="B273" s="18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s="5" customFormat="1" ht="22.5" customHeight="1">
      <c r="A274" s="17"/>
      <c r="B274" s="18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s="5" customFormat="1" ht="22.5" customHeight="1">
      <c r="A275" s="17"/>
      <c r="B275" s="18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s="5" customFormat="1" ht="22.5" customHeight="1">
      <c r="A276" s="17"/>
      <c r="B276" s="18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s="5" customFormat="1" ht="22.5" customHeight="1">
      <c r="A277" s="17"/>
      <c r="B277" s="18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s="5" customFormat="1" ht="22.5" customHeight="1">
      <c r="A278" s="17"/>
      <c r="B278" s="18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s="5" customFormat="1" ht="22.5" customHeight="1">
      <c r="A279" s="17"/>
      <c r="B279" s="18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s="5" customFormat="1" ht="22.5" customHeight="1">
      <c r="A280" s="17"/>
      <c r="B280" s="18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s="5" customFormat="1" ht="22.5" customHeight="1">
      <c r="A281" s="17"/>
      <c r="B281" s="18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s="5" customFormat="1" ht="22.5" customHeight="1">
      <c r="A282" s="17"/>
      <c r="B282" s="18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s="5" customFormat="1" ht="22.5" customHeight="1">
      <c r="A283" s="17"/>
      <c r="B283" s="18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s="5" customFormat="1" ht="22.5" customHeight="1">
      <c r="A284" s="17"/>
      <c r="B284" s="18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s="5" customFormat="1" ht="22.5" customHeight="1">
      <c r="A285" s="17"/>
      <c r="B285" s="18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s="5" customFormat="1" ht="22.5" customHeight="1">
      <c r="A286" s="17"/>
      <c r="B286" s="18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s="5" customFormat="1" ht="22.5" customHeight="1">
      <c r="A287" s="17"/>
      <c r="B287" s="18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s="5" customFormat="1" ht="22.5" customHeight="1">
      <c r="A288" s="17"/>
      <c r="B288" s="18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s="5" customFormat="1" ht="22.5" customHeight="1">
      <c r="A289" s="17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s="5" customFormat="1" ht="22.5" customHeight="1">
      <c r="A290" s="17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s="5" customFormat="1" ht="22.5" customHeight="1">
      <c r="A291" s="17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s="5" customFormat="1" ht="22.5" customHeight="1">
      <c r="A292" s="17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s="5" customFormat="1" ht="22.5" customHeight="1">
      <c r="A293" s="17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s="5" customFormat="1" ht="22.5" customHeight="1">
      <c r="A294" s="17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s="5" customFormat="1" ht="22.5" customHeight="1">
      <c r="A295" s="17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s="5" customFormat="1" ht="22.5" customHeight="1">
      <c r="A296" s="17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s="5" customFormat="1" ht="22.5" customHeight="1">
      <c r="A297" s="17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s="5" customFormat="1" ht="22.5" customHeight="1">
      <c r="A298" s="17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s="5" customFormat="1" ht="22.5" customHeight="1">
      <c r="A299" s="17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s="5" customFormat="1" ht="22.5" customHeight="1">
      <c r="A300" s="17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s="5" customFormat="1" ht="22.5" customHeight="1">
      <c r="A301" s="17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s="5" customFormat="1" ht="22.5" customHeight="1">
      <c r="A302" s="17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s="5" customFormat="1" ht="22.5" customHeight="1">
      <c r="A303" s="17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s="5" customFormat="1" ht="22.5" customHeight="1">
      <c r="A304" s="17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s="5" customFormat="1" ht="22.5" customHeight="1">
      <c r="A305" s="17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s="5" customFormat="1" ht="22.5" customHeight="1">
      <c r="A306" s="17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s="5" customFormat="1" ht="22.5" customHeight="1">
      <c r="A307" s="17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s="5" customFormat="1" ht="22.5" customHeight="1">
      <c r="A308" s="17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s="5" customFormat="1" ht="22.5" customHeight="1">
      <c r="A309" s="17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s="5" customFormat="1" ht="22.5" customHeight="1">
      <c r="A310" s="17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s="5" customFormat="1" ht="22.5" customHeight="1">
      <c r="A311" s="17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s="5" customFormat="1" ht="22.5" customHeight="1">
      <c r="A312" s="17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s="5" customFormat="1" ht="22.5" customHeight="1">
      <c r="A313" s="17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s="5" customFormat="1" ht="22.5" customHeight="1">
      <c r="A314" s="17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s="5" customFormat="1" ht="22.5" customHeight="1">
      <c r="A315" s="17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s="5" customFormat="1" ht="22.5" customHeight="1">
      <c r="A316" s="17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s="5" customFormat="1" ht="22.5" customHeight="1">
      <c r="A317" s="17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s="5" customFormat="1" ht="22.5" customHeight="1">
      <c r="A318" s="17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s="5" customFormat="1" ht="22.5" customHeight="1">
      <c r="A319" s="17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s="5" customFormat="1" ht="22.5" customHeight="1">
      <c r="A320" s="17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s="5" customFormat="1" ht="22.5" customHeight="1">
      <c r="A321" s="17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s="5" customFormat="1" ht="22.5" customHeight="1">
      <c r="A322" s="17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s="5" customFormat="1" ht="22.5" customHeight="1">
      <c r="A323" s="17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s="5" customFormat="1" ht="22.5" customHeight="1">
      <c r="A324" s="17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s="5" customFormat="1" ht="22.5" customHeight="1">
      <c r="A325" s="17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s="5" customFormat="1" ht="22.5" customHeight="1">
      <c r="A326" s="17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s="5" customFormat="1" ht="22.5" customHeight="1">
      <c r="A327" s="17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s="5" customFormat="1" ht="22.5" customHeight="1">
      <c r="A328" s="17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s="5" customFormat="1" ht="22.5" customHeight="1">
      <c r="A329" s="17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s="5" customFormat="1" ht="22.5" customHeight="1">
      <c r="A330" s="17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s="5" customFormat="1" ht="22.5" customHeight="1">
      <c r="A331" s="17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s="5" customFormat="1" ht="22.5" customHeight="1">
      <c r="A332" s="17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s="5" customFormat="1" ht="23.25" customHeight="1">
      <c r="A333" s="17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s="5" customFormat="1" ht="23.25" customHeight="1">
      <c r="A334" s="17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s="5" customFormat="1" ht="23.25" customHeight="1">
      <c r="A335" s="17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s="5" customFormat="1" ht="23.25" customHeight="1">
      <c r="A336" s="17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s="5" customFormat="1" ht="23.25" customHeight="1">
      <c r="A337" s="17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s="5" customFormat="1" ht="23.25" customHeight="1">
      <c r="A338" s="17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s="5" customFormat="1" ht="23.25" customHeight="1">
      <c r="A339" s="17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s="5" customFormat="1" ht="23.25" customHeight="1">
      <c r="A340" s="17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s="5" customFormat="1" ht="23.25" customHeight="1">
      <c r="A341" s="17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s="5" customFormat="1" ht="23.25" customHeight="1">
      <c r="A342" s="17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s="5" customFormat="1" ht="23.25" customHeight="1">
      <c r="A343" s="17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s="5" customFormat="1" ht="23.25" customHeight="1">
      <c r="A344" s="17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s="5" customFormat="1" ht="23.25" customHeight="1">
      <c r="A345" s="17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s="5" customFormat="1" ht="23.25" customHeight="1">
      <c r="A346" s="17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s="5" customFormat="1" ht="23.25" customHeight="1">
      <c r="A347" s="17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s="5" customFormat="1" ht="23.25" customHeight="1">
      <c r="A348" s="17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s="5" customFormat="1" ht="23.25" customHeight="1">
      <c r="A349" s="17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s="5" customFormat="1" ht="23.25" customHeight="1">
      <c r="A350" s="17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s="5" customFormat="1" ht="23.25" customHeight="1">
      <c r="A351" s="17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s="5" customFormat="1" ht="23.25" customHeight="1">
      <c r="A352" s="17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s="5" customFormat="1" ht="23.25" customHeight="1">
      <c r="A353" s="17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s="5" customFormat="1" ht="23.25" customHeight="1">
      <c r="A354" s="17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s="5" customFormat="1" ht="23.25" customHeight="1">
      <c r="A355" s="17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s="5" customFormat="1" ht="23.25" customHeight="1">
      <c r="A356" s="17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3:11" ht="23.25" customHeight="1">
      <c r="C357" s="41"/>
      <c r="D357" s="41"/>
      <c r="E357" s="41"/>
      <c r="F357" s="41"/>
      <c r="G357" s="41"/>
      <c r="H357" s="41"/>
      <c r="I357" s="41"/>
      <c r="J357" s="41"/>
      <c r="K357" s="41"/>
    </row>
    <row r="358" spans="3:11" ht="23.25" customHeight="1">
      <c r="C358" s="41"/>
      <c r="D358" s="41"/>
      <c r="E358" s="41"/>
      <c r="F358" s="41"/>
      <c r="G358" s="41"/>
      <c r="H358" s="41"/>
      <c r="I358" s="41"/>
      <c r="J358" s="41"/>
      <c r="K358" s="41"/>
    </row>
    <row r="359" spans="3:11" ht="23.25" customHeight="1">
      <c r="C359" s="41"/>
      <c r="D359" s="41"/>
      <c r="E359" s="41"/>
      <c r="F359" s="41"/>
      <c r="G359" s="41"/>
      <c r="H359" s="41"/>
      <c r="I359" s="41"/>
      <c r="J359" s="41"/>
      <c r="K359" s="41"/>
    </row>
    <row r="360" spans="3:11" ht="23.25" customHeight="1">
      <c r="C360" s="41"/>
      <c r="D360" s="41"/>
      <c r="E360" s="41"/>
      <c r="F360" s="41"/>
      <c r="G360" s="41"/>
      <c r="H360" s="41"/>
      <c r="I360" s="41"/>
      <c r="J360" s="41"/>
      <c r="K360" s="41"/>
    </row>
    <row r="361" spans="1:11" ht="23.25" customHeight="1">
      <c r="A361" s="39"/>
      <c r="C361" s="41"/>
      <c r="D361" s="41"/>
      <c r="E361" s="41"/>
      <c r="F361" s="41"/>
      <c r="G361" s="41"/>
      <c r="H361" s="41"/>
      <c r="I361" s="41"/>
      <c r="J361" s="41"/>
      <c r="K361" s="41"/>
    </row>
    <row r="362" spans="1:11" ht="23.25" customHeight="1">
      <c r="A362" s="39"/>
      <c r="C362" s="41"/>
      <c r="D362" s="41"/>
      <c r="E362" s="41"/>
      <c r="F362" s="41"/>
      <c r="G362" s="41"/>
      <c r="H362" s="41"/>
      <c r="I362" s="41"/>
      <c r="J362" s="41"/>
      <c r="K362" s="41"/>
    </row>
    <row r="363" spans="1:11" ht="23.25" customHeight="1">
      <c r="A363" s="39"/>
      <c r="C363" s="41"/>
      <c r="D363" s="41"/>
      <c r="E363" s="41"/>
      <c r="F363" s="41"/>
      <c r="G363" s="41"/>
      <c r="H363" s="41"/>
      <c r="I363" s="41"/>
      <c r="J363" s="41"/>
      <c r="K363" s="41"/>
    </row>
    <row r="364" spans="1:11" ht="23.25" customHeight="1">
      <c r="A364" s="39"/>
      <c r="C364" s="41"/>
      <c r="D364" s="41"/>
      <c r="E364" s="41"/>
      <c r="F364" s="41"/>
      <c r="G364" s="41"/>
      <c r="H364" s="41"/>
      <c r="I364" s="41"/>
      <c r="J364" s="41"/>
      <c r="K364" s="41"/>
    </row>
    <row r="365" spans="1:11" ht="23.25" customHeight="1">
      <c r="A365" s="39"/>
      <c r="C365" s="41"/>
      <c r="D365" s="41"/>
      <c r="E365" s="41"/>
      <c r="F365" s="41"/>
      <c r="G365" s="41"/>
      <c r="H365" s="41"/>
      <c r="I365" s="41"/>
      <c r="J365" s="41"/>
      <c r="K365" s="41"/>
    </row>
    <row r="366" spans="1:11" ht="23.25" customHeight="1">
      <c r="A366" s="39"/>
      <c r="C366" s="41"/>
      <c r="D366" s="41"/>
      <c r="E366" s="41"/>
      <c r="F366" s="41"/>
      <c r="G366" s="41"/>
      <c r="H366" s="41"/>
      <c r="I366" s="41"/>
      <c r="J366" s="41"/>
      <c r="K366" s="41"/>
    </row>
    <row r="367" spans="1:11" ht="23.25" customHeight="1">
      <c r="A367" s="39"/>
      <c r="C367" s="41"/>
      <c r="D367" s="41"/>
      <c r="E367" s="41"/>
      <c r="F367" s="41"/>
      <c r="G367" s="41"/>
      <c r="H367" s="41"/>
      <c r="I367" s="41"/>
      <c r="J367" s="41"/>
      <c r="K367" s="41"/>
    </row>
    <row r="368" spans="1:11" ht="23.25" customHeight="1">
      <c r="A368" s="39"/>
      <c r="C368" s="41"/>
      <c r="D368" s="41"/>
      <c r="E368" s="41"/>
      <c r="F368" s="41"/>
      <c r="G368" s="41"/>
      <c r="H368" s="41"/>
      <c r="I368" s="41"/>
      <c r="J368" s="41"/>
      <c r="K368" s="41"/>
    </row>
    <row r="369" spans="1:11" ht="23.25" customHeight="1">
      <c r="A369" s="39"/>
      <c r="C369" s="41"/>
      <c r="D369" s="41"/>
      <c r="E369" s="41"/>
      <c r="F369" s="41"/>
      <c r="G369" s="41"/>
      <c r="H369" s="41"/>
      <c r="I369" s="41"/>
      <c r="J369" s="41"/>
      <c r="K369" s="41"/>
    </row>
    <row r="370" spans="1:11" ht="23.25" customHeight="1">
      <c r="A370" s="39"/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1:11" ht="23.25" customHeight="1">
      <c r="A371" s="39"/>
      <c r="C371" s="41"/>
      <c r="D371" s="41"/>
      <c r="E371" s="41"/>
      <c r="F371" s="41"/>
      <c r="G371" s="41"/>
      <c r="H371" s="41"/>
      <c r="I371" s="41"/>
      <c r="J371" s="41"/>
      <c r="K371" s="41"/>
    </row>
    <row r="372" spans="1:11" ht="23.25" customHeight="1">
      <c r="A372" s="39"/>
      <c r="C372" s="41"/>
      <c r="D372" s="41"/>
      <c r="E372" s="41"/>
      <c r="F372" s="41"/>
      <c r="G372" s="41"/>
      <c r="H372" s="41"/>
      <c r="I372" s="41"/>
      <c r="J372" s="41"/>
      <c r="K372" s="41"/>
    </row>
    <row r="373" spans="1:11" ht="23.25" customHeight="1">
      <c r="A373" s="39"/>
      <c r="C373" s="41"/>
      <c r="D373" s="41"/>
      <c r="E373" s="41"/>
      <c r="F373" s="41"/>
      <c r="G373" s="41"/>
      <c r="H373" s="41"/>
      <c r="I373" s="41"/>
      <c r="J373" s="41"/>
      <c r="K373" s="41"/>
    </row>
    <row r="374" spans="1:11" ht="23.25" customHeight="1">
      <c r="A374" s="39"/>
      <c r="C374" s="41"/>
      <c r="D374" s="41"/>
      <c r="E374" s="41"/>
      <c r="F374" s="41"/>
      <c r="G374" s="41"/>
      <c r="H374" s="41"/>
      <c r="I374" s="41"/>
      <c r="J374" s="41"/>
      <c r="K374" s="41"/>
    </row>
    <row r="375" spans="1:11" ht="23.25" customHeight="1">
      <c r="A375" s="39"/>
      <c r="C375" s="41"/>
      <c r="D375" s="41"/>
      <c r="E375" s="41"/>
      <c r="F375" s="41"/>
      <c r="G375" s="41"/>
      <c r="H375" s="41"/>
      <c r="I375" s="41"/>
      <c r="J375" s="41"/>
      <c r="K375" s="41"/>
    </row>
    <row r="376" spans="1:11" ht="23.25" customHeight="1">
      <c r="A376" s="39"/>
      <c r="C376" s="41"/>
      <c r="D376" s="41"/>
      <c r="E376" s="41"/>
      <c r="F376" s="41"/>
      <c r="G376" s="41"/>
      <c r="H376" s="41"/>
      <c r="I376" s="41"/>
      <c r="J376" s="41"/>
      <c r="K376" s="41"/>
    </row>
    <row r="377" spans="1:11" ht="23.25" customHeight="1">
      <c r="A377" s="39"/>
      <c r="C377" s="41"/>
      <c r="D377" s="41"/>
      <c r="E377" s="41"/>
      <c r="F377" s="41"/>
      <c r="G377" s="41"/>
      <c r="H377" s="41"/>
      <c r="I377" s="41"/>
      <c r="J377" s="41"/>
      <c r="K377" s="41"/>
    </row>
    <row r="378" spans="1:11" ht="23.25" customHeight="1">
      <c r="A378" s="39"/>
      <c r="C378" s="41"/>
      <c r="D378" s="41"/>
      <c r="E378" s="41"/>
      <c r="F378" s="41"/>
      <c r="G378" s="41"/>
      <c r="H378" s="41"/>
      <c r="I378" s="41"/>
      <c r="J378" s="41"/>
      <c r="K378" s="41"/>
    </row>
    <row r="379" spans="1:11" ht="23.25" customHeight="1">
      <c r="A379" s="39"/>
      <c r="C379" s="41"/>
      <c r="D379" s="41"/>
      <c r="E379" s="41"/>
      <c r="F379" s="41"/>
      <c r="G379" s="41"/>
      <c r="H379" s="41"/>
      <c r="I379" s="41"/>
      <c r="J379" s="41"/>
      <c r="K379" s="41"/>
    </row>
    <row r="380" spans="1:11" ht="23.25" customHeight="1">
      <c r="A380" s="39"/>
      <c r="C380" s="41"/>
      <c r="D380" s="41"/>
      <c r="E380" s="41"/>
      <c r="F380" s="41"/>
      <c r="G380" s="41"/>
      <c r="H380" s="41"/>
      <c r="I380" s="41"/>
      <c r="J380" s="41"/>
      <c r="K380" s="41"/>
    </row>
    <row r="381" spans="1:11" ht="23.25" customHeight="1">
      <c r="A381" s="39"/>
      <c r="C381" s="41"/>
      <c r="D381" s="41"/>
      <c r="E381" s="41"/>
      <c r="F381" s="41"/>
      <c r="G381" s="41"/>
      <c r="H381" s="41"/>
      <c r="I381" s="41"/>
      <c r="J381" s="41"/>
      <c r="K381" s="41"/>
    </row>
    <row r="382" spans="1:11" ht="23.25" customHeight="1">
      <c r="A382" s="39"/>
      <c r="C382" s="41"/>
      <c r="D382" s="41"/>
      <c r="E382" s="41"/>
      <c r="F382" s="41"/>
      <c r="G382" s="41"/>
      <c r="H382" s="41"/>
      <c r="I382" s="41"/>
      <c r="J382" s="41"/>
      <c r="K382" s="41"/>
    </row>
    <row r="383" spans="1:11" ht="23.25" customHeight="1">
      <c r="A383" s="39"/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1:11" ht="23.25" customHeight="1">
      <c r="A384" s="39"/>
      <c r="C384" s="41"/>
      <c r="D384" s="41"/>
      <c r="E384" s="41"/>
      <c r="F384" s="41"/>
      <c r="G384" s="41"/>
      <c r="H384" s="41"/>
      <c r="I384" s="41"/>
      <c r="J384" s="41"/>
      <c r="K384" s="41"/>
    </row>
    <row r="385" spans="1:11" ht="23.25" customHeight="1">
      <c r="A385" s="39"/>
      <c r="C385" s="41"/>
      <c r="D385" s="41"/>
      <c r="E385" s="41"/>
      <c r="F385" s="41"/>
      <c r="G385" s="41"/>
      <c r="H385" s="41"/>
      <c r="I385" s="41"/>
      <c r="J385" s="41"/>
      <c r="K385" s="41"/>
    </row>
    <row r="386" spans="1:11" ht="23.25" customHeight="1">
      <c r="A386" s="39"/>
      <c r="C386" s="41"/>
      <c r="D386" s="41"/>
      <c r="E386" s="41"/>
      <c r="F386" s="41"/>
      <c r="G386" s="41"/>
      <c r="H386" s="41"/>
      <c r="I386" s="41"/>
      <c r="J386" s="41"/>
      <c r="K386" s="41"/>
    </row>
    <row r="387" spans="1:11" ht="23.25" customHeight="1">
      <c r="A387" s="39"/>
      <c r="C387" s="41"/>
      <c r="D387" s="41"/>
      <c r="E387" s="41"/>
      <c r="F387" s="41"/>
      <c r="G387" s="41"/>
      <c r="H387" s="41"/>
      <c r="I387" s="41"/>
      <c r="J387" s="41"/>
      <c r="K387" s="41"/>
    </row>
    <row r="388" spans="1:11" ht="23.25" customHeight="1">
      <c r="A388" s="39"/>
      <c r="C388" s="41"/>
      <c r="D388" s="41"/>
      <c r="E388" s="41"/>
      <c r="F388" s="41"/>
      <c r="G388" s="41"/>
      <c r="H388" s="41"/>
      <c r="I388" s="41"/>
      <c r="J388" s="41"/>
      <c r="K388" s="41"/>
    </row>
    <row r="389" spans="1:11" ht="23.25" customHeight="1">
      <c r="A389" s="39"/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1:11" ht="23.25" customHeight="1">
      <c r="A390" s="39"/>
      <c r="C390" s="41"/>
      <c r="D390" s="41"/>
      <c r="E390" s="41"/>
      <c r="F390" s="41"/>
      <c r="G390" s="41"/>
      <c r="H390" s="41"/>
      <c r="I390" s="41"/>
      <c r="J390" s="41"/>
      <c r="K390" s="41"/>
    </row>
    <row r="391" spans="1:11" ht="23.25" customHeight="1">
      <c r="A391" s="39"/>
      <c r="C391" s="41"/>
      <c r="D391" s="41"/>
      <c r="E391" s="41"/>
      <c r="F391" s="41"/>
      <c r="G391" s="41"/>
      <c r="H391" s="41"/>
      <c r="I391" s="41"/>
      <c r="J391" s="41"/>
      <c r="K391" s="41"/>
    </row>
    <row r="392" spans="1:11" ht="23.25" customHeight="1">
      <c r="A392" s="39"/>
      <c r="C392" s="41"/>
      <c r="D392" s="41"/>
      <c r="E392" s="41"/>
      <c r="F392" s="41"/>
      <c r="G392" s="41"/>
      <c r="H392" s="41"/>
      <c r="I392" s="41"/>
      <c r="J392" s="41"/>
      <c r="K392" s="41"/>
    </row>
    <row r="393" spans="1:11" ht="23.25" customHeight="1">
      <c r="A393" s="39"/>
      <c r="C393" s="41"/>
      <c r="D393" s="41"/>
      <c r="E393" s="41"/>
      <c r="F393" s="41"/>
      <c r="G393" s="41"/>
      <c r="H393" s="41"/>
      <c r="I393" s="41"/>
      <c r="J393" s="41"/>
      <c r="K393" s="41"/>
    </row>
    <row r="394" spans="1:11" ht="23.25" customHeight="1">
      <c r="A394" s="39"/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1:11" ht="23.25" customHeight="1">
      <c r="A395" s="39"/>
      <c r="C395" s="41"/>
      <c r="D395" s="41"/>
      <c r="E395" s="41"/>
      <c r="F395" s="41"/>
      <c r="G395" s="41"/>
      <c r="H395" s="41"/>
      <c r="I395" s="41"/>
      <c r="J395" s="41"/>
      <c r="K395" s="41"/>
    </row>
    <row r="396" spans="1:11" ht="23.25" customHeight="1">
      <c r="A396" s="39"/>
      <c r="C396" s="41"/>
      <c r="D396" s="41"/>
      <c r="E396" s="41"/>
      <c r="F396" s="41"/>
      <c r="G396" s="41"/>
      <c r="H396" s="41"/>
      <c r="I396" s="41"/>
      <c r="J396" s="41"/>
      <c r="K396" s="41"/>
    </row>
    <row r="397" spans="1:11" ht="23.25" customHeight="1">
      <c r="A397" s="39"/>
      <c r="C397" s="41"/>
      <c r="D397" s="41"/>
      <c r="E397" s="41"/>
      <c r="F397" s="41"/>
      <c r="G397" s="41"/>
      <c r="H397" s="41"/>
      <c r="I397" s="41"/>
      <c r="J397" s="41"/>
      <c r="K397" s="41"/>
    </row>
    <row r="398" spans="1:11" ht="23.25" customHeight="1">
      <c r="A398" s="39"/>
      <c r="C398" s="41"/>
      <c r="D398" s="41"/>
      <c r="E398" s="41"/>
      <c r="F398" s="41"/>
      <c r="G398" s="41"/>
      <c r="H398" s="41"/>
      <c r="I398" s="41"/>
      <c r="J398" s="41"/>
      <c r="K398" s="41"/>
    </row>
    <row r="399" spans="1:11" ht="23.25" customHeight="1">
      <c r="A399" s="39"/>
      <c r="C399" s="41"/>
      <c r="D399" s="41"/>
      <c r="E399" s="41"/>
      <c r="F399" s="41"/>
      <c r="G399" s="41"/>
      <c r="H399" s="41"/>
      <c r="I399" s="41"/>
      <c r="J399" s="41"/>
      <c r="K399" s="41"/>
    </row>
    <row r="400" spans="1:11" ht="23.25" customHeight="1">
      <c r="A400" s="39"/>
      <c r="C400" s="41"/>
      <c r="D400" s="41"/>
      <c r="E400" s="41"/>
      <c r="F400" s="41"/>
      <c r="G400" s="41"/>
      <c r="H400" s="41"/>
      <c r="I400" s="41"/>
      <c r="J400" s="41"/>
      <c r="K400" s="41"/>
    </row>
    <row r="401" spans="1:11" ht="23.25" customHeight="1">
      <c r="A401" s="39"/>
      <c r="C401" s="41"/>
      <c r="D401" s="41"/>
      <c r="E401" s="41"/>
      <c r="F401" s="41"/>
      <c r="G401" s="41"/>
      <c r="H401" s="41"/>
      <c r="I401" s="41"/>
      <c r="J401" s="41"/>
      <c r="K401" s="41"/>
    </row>
    <row r="402" spans="1:11" ht="23.25" customHeight="1">
      <c r="A402" s="39"/>
      <c r="C402" s="41"/>
      <c r="D402" s="41"/>
      <c r="E402" s="41"/>
      <c r="F402" s="41"/>
      <c r="G402" s="41"/>
      <c r="H402" s="41"/>
      <c r="I402" s="41"/>
      <c r="J402" s="41"/>
      <c r="K402" s="41"/>
    </row>
    <row r="403" spans="1:11" ht="23.25" customHeight="1">
      <c r="A403" s="39"/>
      <c r="C403" s="41"/>
      <c r="D403" s="41"/>
      <c r="E403" s="41"/>
      <c r="F403" s="41"/>
      <c r="G403" s="41"/>
      <c r="H403" s="41"/>
      <c r="I403" s="41"/>
      <c r="J403" s="41"/>
      <c r="K403" s="41"/>
    </row>
    <row r="404" spans="1:11" ht="23.25" customHeight="1">
      <c r="A404" s="39"/>
      <c r="C404" s="41"/>
      <c r="D404" s="41"/>
      <c r="E404" s="41"/>
      <c r="F404" s="41"/>
      <c r="G404" s="41"/>
      <c r="H404" s="41"/>
      <c r="I404" s="41"/>
      <c r="J404" s="41"/>
      <c r="K404" s="41"/>
    </row>
    <row r="405" spans="1:11" ht="23.25" customHeight="1">
      <c r="A405" s="39"/>
      <c r="C405" s="41"/>
      <c r="D405" s="41"/>
      <c r="E405" s="41"/>
      <c r="F405" s="41"/>
      <c r="G405" s="41"/>
      <c r="H405" s="41"/>
      <c r="I405" s="41"/>
      <c r="J405" s="41"/>
      <c r="K405" s="41"/>
    </row>
    <row r="406" spans="1:11" ht="23.25" customHeight="1">
      <c r="A406" s="39"/>
      <c r="C406" s="41"/>
      <c r="D406" s="41"/>
      <c r="E406" s="41"/>
      <c r="F406" s="41"/>
      <c r="G406" s="41"/>
      <c r="H406" s="41"/>
      <c r="I406" s="41"/>
      <c r="J406" s="41"/>
      <c r="K406" s="41"/>
    </row>
    <row r="407" spans="1:11" ht="23.25" customHeight="1">
      <c r="A407" s="39"/>
      <c r="C407" s="41"/>
      <c r="D407" s="41"/>
      <c r="E407" s="41"/>
      <c r="F407" s="41"/>
      <c r="G407" s="41"/>
      <c r="H407" s="41"/>
      <c r="I407" s="41"/>
      <c r="J407" s="41"/>
      <c r="K407" s="41"/>
    </row>
    <row r="408" spans="1:11" ht="23.25" customHeight="1">
      <c r="A408" s="39"/>
      <c r="C408" s="41"/>
      <c r="D408" s="41"/>
      <c r="E408" s="41"/>
      <c r="F408" s="41"/>
      <c r="G408" s="41"/>
      <c r="H408" s="41"/>
      <c r="I408" s="41"/>
      <c r="J408" s="41"/>
      <c r="K408" s="41"/>
    </row>
    <row r="409" spans="1:11" ht="23.25" customHeight="1">
      <c r="A409" s="39"/>
      <c r="C409" s="41"/>
      <c r="D409" s="41"/>
      <c r="E409" s="41"/>
      <c r="F409" s="41"/>
      <c r="G409" s="41"/>
      <c r="H409" s="41"/>
      <c r="I409" s="41"/>
      <c r="J409" s="41"/>
      <c r="K409" s="41"/>
    </row>
    <row r="410" spans="1:11" ht="23.25" customHeight="1">
      <c r="A410" s="39"/>
      <c r="C410" s="41"/>
      <c r="D410" s="41"/>
      <c r="E410" s="41"/>
      <c r="F410" s="41"/>
      <c r="G410" s="41"/>
      <c r="H410" s="41"/>
      <c r="I410" s="41"/>
      <c r="J410" s="41"/>
      <c r="K410" s="41"/>
    </row>
    <row r="411" spans="1:11" ht="23.25" customHeight="1">
      <c r="A411" s="39"/>
      <c r="C411" s="41"/>
      <c r="D411" s="41"/>
      <c r="E411" s="41"/>
      <c r="F411" s="41"/>
      <c r="G411" s="41"/>
      <c r="H411" s="41"/>
      <c r="I411" s="41"/>
      <c r="J411" s="41"/>
      <c r="K411" s="41"/>
    </row>
    <row r="412" spans="1:11" ht="23.25" customHeight="1">
      <c r="A412" s="39"/>
      <c r="C412" s="41"/>
      <c r="D412" s="41"/>
      <c r="E412" s="41"/>
      <c r="F412" s="41"/>
      <c r="G412" s="41"/>
      <c r="H412" s="41"/>
      <c r="I412" s="41"/>
      <c r="J412" s="41"/>
      <c r="K412" s="41"/>
    </row>
    <row r="413" spans="1:11" ht="23.25" customHeight="1">
      <c r="A413" s="39"/>
      <c r="C413" s="41"/>
      <c r="D413" s="41"/>
      <c r="E413" s="41"/>
      <c r="F413" s="41"/>
      <c r="G413" s="41"/>
      <c r="H413" s="41"/>
      <c r="I413" s="41"/>
      <c r="J413" s="41"/>
      <c r="K413" s="41"/>
    </row>
    <row r="414" spans="1:11" ht="23.25" customHeight="1">
      <c r="A414" s="39"/>
      <c r="C414" s="41"/>
      <c r="D414" s="41"/>
      <c r="E414" s="41"/>
      <c r="F414" s="41"/>
      <c r="G414" s="41"/>
      <c r="H414" s="41"/>
      <c r="I414" s="41"/>
      <c r="J414" s="41"/>
      <c r="K414" s="41"/>
    </row>
    <row r="415" spans="1:11" ht="23.25" customHeight="1">
      <c r="A415" s="39"/>
      <c r="C415" s="41"/>
      <c r="D415" s="41"/>
      <c r="E415" s="41"/>
      <c r="F415" s="41"/>
      <c r="G415" s="41"/>
      <c r="H415" s="41"/>
      <c r="I415" s="41"/>
      <c r="J415" s="41"/>
      <c r="K415" s="41"/>
    </row>
    <row r="416" spans="1:11" ht="23.25" customHeight="1">
      <c r="A416" s="39"/>
      <c r="C416" s="41"/>
      <c r="D416" s="41"/>
      <c r="E416" s="41"/>
      <c r="F416" s="41"/>
      <c r="G416" s="41"/>
      <c r="H416" s="41"/>
      <c r="I416" s="41"/>
      <c r="J416" s="41"/>
      <c r="K416" s="41"/>
    </row>
    <row r="417" spans="1:11" ht="23.25" customHeight="1">
      <c r="A417" s="39"/>
      <c r="C417" s="41"/>
      <c r="D417" s="41"/>
      <c r="E417" s="41"/>
      <c r="F417" s="41"/>
      <c r="G417" s="41"/>
      <c r="H417" s="41"/>
      <c r="I417" s="41"/>
      <c r="J417" s="41"/>
      <c r="K417" s="41"/>
    </row>
    <row r="418" spans="1:11" ht="23.25" customHeight="1">
      <c r="A418" s="39"/>
      <c r="C418" s="41"/>
      <c r="D418" s="41"/>
      <c r="E418" s="41"/>
      <c r="F418" s="41"/>
      <c r="G418" s="41"/>
      <c r="H418" s="41"/>
      <c r="I418" s="41"/>
      <c r="J418" s="41"/>
      <c r="K418" s="41"/>
    </row>
    <row r="419" spans="1:11" ht="23.25" customHeight="1">
      <c r="A419" s="39"/>
      <c r="C419" s="41"/>
      <c r="D419" s="41"/>
      <c r="E419" s="41"/>
      <c r="F419" s="41"/>
      <c r="G419" s="41"/>
      <c r="H419" s="41"/>
      <c r="I419" s="41"/>
      <c r="J419" s="41"/>
      <c r="K419" s="41"/>
    </row>
    <row r="420" spans="1:11" ht="23.25" customHeight="1">
      <c r="A420" s="39"/>
      <c r="C420" s="41"/>
      <c r="D420" s="41"/>
      <c r="E420" s="41"/>
      <c r="F420" s="41"/>
      <c r="G420" s="41"/>
      <c r="H420" s="41"/>
      <c r="I420" s="41"/>
      <c r="J420" s="41"/>
      <c r="K420" s="41"/>
    </row>
    <row r="421" spans="1:11" ht="23.25" customHeight="1">
      <c r="A421" s="39"/>
      <c r="C421" s="41"/>
      <c r="D421" s="41"/>
      <c r="E421" s="41"/>
      <c r="F421" s="41"/>
      <c r="G421" s="41"/>
      <c r="H421" s="41"/>
      <c r="I421" s="41"/>
      <c r="J421" s="41"/>
      <c r="K421" s="41"/>
    </row>
    <row r="422" spans="1:11" ht="23.25" customHeight="1">
      <c r="A422" s="39"/>
      <c r="C422" s="41"/>
      <c r="D422" s="41"/>
      <c r="E422" s="41"/>
      <c r="F422" s="41"/>
      <c r="G422" s="41"/>
      <c r="H422" s="41"/>
      <c r="I422" s="41"/>
      <c r="J422" s="41"/>
      <c r="K422" s="41"/>
    </row>
    <row r="423" spans="1:11" ht="23.25" customHeight="1">
      <c r="A423" s="39"/>
      <c r="C423" s="41"/>
      <c r="D423" s="41"/>
      <c r="E423" s="41"/>
      <c r="F423" s="41"/>
      <c r="G423" s="41"/>
      <c r="H423" s="41"/>
      <c r="I423" s="41"/>
      <c r="J423" s="41"/>
      <c r="K423" s="41"/>
    </row>
    <row r="424" spans="1:11" ht="23.25" customHeight="1">
      <c r="A424" s="39"/>
      <c r="C424" s="41"/>
      <c r="D424" s="41"/>
      <c r="E424" s="41"/>
      <c r="F424" s="41"/>
      <c r="G424" s="41"/>
      <c r="H424" s="41"/>
      <c r="I424" s="41"/>
      <c r="J424" s="41"/>
      <c r="K424" s="41"/>
    </row>
    <row r="425" spans="1:11" ht="23.25" customHeight="1">
      <c r="A425" s="39"/>
      <c r="C425" s="41"/>
      <c r="D425" s="41"/>
      <c r="E425" s="41"/>
      <c r="F425" s="41"/>
      <c r="G425" s="41"/>
      <c r="H425" s="41"/>
      <c r="I425" s="41"/>
      <c r="J425" s="41"/>
      <c r="K425" s="41"/>
    </row>
    <row r="426" spans="1:11" ht="23.25" customHeight="1">
      <c r="A426" s="39"/>
      <c r="C426" s="41"/>
      <c r="D426" s="41"/>
      <c r="E426" s="41"/>
      <c r="F426" s="41"/>
      <c r="G426" s="41"/>
      <c r="H426" s="41"/>
      <c r="I426" s="41"/>
      <c r="J426" s="41"/>
      <c r="K426" s="41"/>
    </row>
    <row r="427" spans="1:11" ht="23.25" customHeight="1">
      <c r="A427" s="39"/>
      <c r="C427" s="41"/>
      <c r="D427" s="41"/>
      <c r="E427" s="41"/>
      <c r="F427" s="41"/>
      <c r="G427" s="41"/>
      <c r="H427" s="41"/>
      <c r="I427" s="41"/>
      <c r="J427" s="41"/>
      <c r="K427" s="41"/>
    </row>
    <row r="428" spans="1:11" ht="23.25" customHeight="1">
      <c r="A428" s="39"/>
      <c r="C428" s="41"/>
      <c r="D428" s="41"/>
      <c r="E428" s="41"/>
      <c r="F428" s="41"/>
      <c r="G428" s="41"/>
      <c r="H428" s="41"/>
      <c r="I428" s="41"/>
      <c r="J428" s="41"/>
      <c r="K428" s="41"/>
    </row>
    <row r="429" spans="1:11" ht="23.25" customHeight="1">
      <c r="A429" s="39"/>
      <c r="C429" s="41"/>
      <c r="D429" s="41"/>
      <c r="E429" s="41"/>
      <c r="F429" s="41"/>
      <c r="G429" s="41"/>
      <c r="H429" s="41"/>
      <c r="I429" s="41"/>
      <c r="J429" s="41"/>
      <c r="K429" s="41"/>
    </row>
    <row r="430" spans="1:11" ht="23.25" customHeight="1">
      <c r="A430" s="39"/>
      <c r="C430" s="41"/>
      <c r="D430" s="41"/>
      <c r="E430" s="41"/>
      <c r="F430" s="41"/>
      <c r="G430" s="41"/>
      <c r="H430" s="41"/>
      <c r="I430" s="41"/>
      <c r="J430" s="41"/>
      <c r="K430" s="41"/>
    </row>
    <row r="431" spans="1:11" ht="23.25" customHeight="1">
      <c r="A431" s="39"/>
      <c r="C431" s="41"/>
      <c r="D431" s="41"/>
      <c r="E431" s="41"/>
      <c r="F431" s="41"/>
      <c r="G431" s="41"/>
      <c r="H431" s="41"/>
      <c r="I431" s="41"/>
      <c r="J431" s="41"/>
      <c r="K431" s="41"/>
    </row>
    <row r="432" spans="1:11" ht="23.25" customHeight="1">
      <c r="A432" s="39"/>
      <c r="C432" s="41"/>
      <c r="D432" s="41"/>
      <c r="E432" s="41"/>
      <c r="F432" s="41"/>
      <c r="G432" s="41"/>
      <c r="H432" s="41"/>
      <c r="I432" s="41"/>
      <c r="J432" s="41"/>
      <c r="K432" s="41"/>
    </row>
    <row r="433" spans="1:11" ht="23.25" customHeight="1">
      <c r="A433" s="39"/>
      <c r="C433" s="41"/>
      <c r="D433" s="41"/>
      <c r="E433" s="41"/>
      <c r="F433" s="41"/>
      <c r="G433" s="41"/>
      <c r="H433" s="41"/>
      <c r="I433" s="41"/>
      <c r="J433" s="41"/>
      <c r="K433" s="41"/>
    </row>
    <row r="434" spans="1:11" ht="23.25" customHeight="1">
      <c r="A434" s="39"/>
      <c r="C434" s="41"/>
      <c r="D434" s="41"/>
      <c r="E434" s="41"/>
      <c r="F434" s="41"/>
      <c r="G434" s="41"/>
      <c r="H434" s="41"/>
      <c r="I434" s="41"/>
      <c r="J434" s="41"/>
      <c r="K434" s="41"/>
    </row>
    <row r="435" spans="1:11" ht="23.25" customHeight="1">
      <c r="A435" s="39"/>
      <c r="C435" s="41"/>
      <c r="D435" s="41"/>
      <c r="E435" s="41"/>
      <c r="F435" s="41"/>
      <c r="G435" s="41"/>
      <c r="H435" s="41"/>
      <c r="I435" s="41"/>
      <c r="J435" s="41"/>
      <c r="K435" s="41"/>
    </row>
    <row r="436" spans="1:11" ht="23.25" customHeight="1">
      <c r="A436" s="39"/>
      <c r="C436" s="41"/>
      <c r="D436" s="41"/>
      <c r="E436" s="41"/>
      <c r="F436" s="41"/>
      <c r="G436" s="41"/>
      <c r="H436" s="41"/>
      <c r="I436" s="41"/>
      <c r="J436" s="41"/>
      <c r="K436" s="41"/>
    </row>
    <row r="437" spans="1:11" ht="23.25" customHeight="1">
      <c r="A437" s="39"/>
      <c r="C437" s="41"/>
      <c r="D437" s="41"/>
      <c r="E437" s="41"/>
      <c r="F437" s="41"/>
      <c r="G437" s="41"/>
      <c r="H437" s="41"/>
      <c r="I437" s="41"/>
      <c r="J437" s="41"/>
      <c r="K437" s="41"/>
    </row>
    <row r="438" spans="1:11" ht="23.25" customHeight="1">
      <c r="A438" s="39"/>
      <c r="C438" s="41"/>
      <c r="D438" s="41"/>
      <c r="E438" s="41"/>
      <c r="F438" s="41"/>
      <c r="G438" s="41"/>
      <c r="H438" s="41"/>
      <c r="I438" s="41"/>
      <c r="J438" s="41"/>
      <c r="K438" s="41"/>
    </row>
    <row r="439" spans="1:11" ht="23.25" customHeight="1">
      <c r="A439" s="39"/>
      <c r="C439" s="41"/>
      <c r="D439" s="41"/>
      <c r="E439" s="41"/>
      <c r="F439" s="41"/>
      <c r="G439" s="41"/>
      <c r="H439" s="41"/>
      <c r="I439" s="41"/>
      <c r="J439" s="41"/>
      <c r="K439" s="41"/>
    </row>
    <row r="440" spans="1:11" ht="23.25" customHeight="1">
      <c r="A440" s="39"/>
      <c r="C440" s="41"/>
      <c r="D440" s="41"/>
      <c r="E440" s="41"/>
      <c r="F440" s="41"/>
      <c r="G440" s="41"/>
      <c r="H440" s="41"/>
      <c r="I440" s="41"/>
      <c r="J440" s="41"/>
      <c r="K440" s="41"/>
    </row>
    <row r="441" spans="1:11" ht="23.25" customHeight="1">
      <c r="A441" s="39"/>
      <c r="C441" s="41"/>
      <c r="D441" s="41"/>
      <c r="E441" s="41"/>
      <c r="F441" s="41"/>
      <c r="G441" s="41"/>
      <c r="H441" s="41"/>
      <c r="I441" s="41"/>
      <c r="J441" s="41"/>
      <c r="K441" s="41"/>
    </row>
    <row r="442" spans="1:11" ht="23.25" customHeight="1">
      <c r="A442" s="39"/>
      <c r="C442" s="41"/>
      <c r="D442" s="41"/>
      <c r="E442" s="41"/>
      <c r="F442" s="41"/>
      <c r="G442" s="41"/>
      <c r="H442" s="41"/>
      <c r="I442" s="41"/>
      <c r="J442" s="41"/>
      <c r="K442" s="41"/>
    </row>
    <row r="443" spans="1:11" ht="23.25" customHeight="1">
      <c r="A443" s="39"/>
      <c r="C443" s="41"/>
      <c r="D443" s="41"/>
      <c r="E443" s="41"/>
      <c r="F443" s="41"/>
      <c r="G443" s="41"/>
      <c r="H443" s="41"/>
      <c r="I443" s="41"/>
      <c r="J443" s="41"/>
      <c r="K443" s="41"/>
    </row>
    <row r="444" spans="1:11" ht="23.25" customHeight="1">
      <c r="A444" s="39"/>
      <c r="C444" s="41"/>
      <c r="D444" s="41"/>
      <c r="E444" s="41"/>
      <c r="F444" s="41"/>
      <c r="G444" s="41"/>
      <c r="H444" s="41"/>
      <c r="I444" s="41"/>
      <c r="J444" s="41"/>
      <c r="K444" s="41"/>
    </row>
    <row r="445" spans="1:11" ht="23.25" customHeight="1">
      <c r="A445" s="39"/>
      <c r="C445" s="41"/>
      <c r="D445" s="41"/>
      <c r="E445" s="41"/>
      <c r="F445" s="41"/>
      <c r="G445" s="41"/>
      <c r="H445" s="41"/>
      <c r="I445" s="41"/>
      <c r="J445" s="41"/>
      <c r="K445" s="41"/>
    </row>
    <row r="446" spans="1:11" ht="23.25" customHeight="1">
      <c r="A446" s="39"/>
      <c r="C446" s="41"/>
      <c r="D446" s="41"/>
      <c r="E446" s="41"/>
      <c r="F446" s="41"/>
      <c r="G446" s="41"/>
      <c r="H446" s="41"/>
      <c r="I446" s="41"/>
      <c r="J446" s="41"/>
      <c r="K446" s="41"/>
    </row>
    <row r="447" spans="1:11" ht="23.25" customHeight="1">
      <c r="A447" s="39"/>
      <c r="C447" s="41"/>
      <c r="D447" s="41"/>
      <c r="E447" s="41"/>
      <c r="F447" s="41"/>
      <c r="G447" s="41"/>
      <c r="H447" s="41"/>
      <c r="I447" s="41"/>
      <c r="J447" s="41"/>
      <c r="K447" s="41"/>
    </row>
    <row r="448" spans="1:11" ht="23.25" customHeight="1">
      <c r="A448" s="39"/>
      <c r="C448" s="41"/>
      <c r="D448" s="41"/>
      <c r="E448" s="41"/>
      <c r="F448" s="41"/>
      <c r="G448" s="41"/>
      <c r="H448" s="41"/>
      <c r="I448" s="41"/>
      <c r="J448" s="41"/>
      <c r="K448" s="41"/>
    </row>
    <row r="449" spans="1:11" ht="23.25" customHeight="1">
      <c r="A449" s="39"/>
      <c r="C449" s="41"/>
      <c r="D449" s="41"/>
      <c r="E449" s="41"/>
      <c r="F449" s="41"/>
      <c r="G449" s="41"/>
      <c r="H449" s="41"/>
      <c r="I449" s="41"/>
      <c r="J449" s="41"/>
      <c r="K449" s="41"/>
    </row>
    <row r="450" spans="1:11" ht="23.25" customHeight="1">
      <c r="A450" s="39"/>
      <c r="C450" s="41"/>
      <c r="D450" s="41"/>
      <c r="E450" s="41"/>
      <c r="F450" s="41"/>
      <c r="G450" s="41"/>
      <c r="H450" s="41"/>
      <c r="I450" s="41"/>
      <c r="J450" s="41"/>
      <c r="K450" s="41"/>
    </row>
    <row r="451" spans="1:11" ht="23.25" customHeight="1">
      <c r="A451" s="39"/>
      <c r="C451" s="41"/>
      <c r="D451" s="41"/>
      <c r="E451" s="41"/>
      <c r="F451" s="41"/>
      <c r="G451" s="41"/>
      <c r="H451" s="41"/>
      <c r="I451" s="41"/>
      <c r="J451" s="41"/>
      <c r="K451" s="41"/>
    </row>
    <row r="452" spans="1:11" ht="23.25" customHeight="1">
      <c r="A452" s="39"/>
      <c r="C452" s="41"/>
      <c r="D452" s="41"/>
      <c r="E452" s="41"/>
      <c r="F452" s="41"/>
      <c r="G452" s="41"/>
      <c r="H452" s="41"/>
      <c r="I452" s="41"/>
      <c r="J452" s="41"/>
      <c r="K452" s="41"/>
    </row>
    <row r="453" spans="1:11" ht="23.25" customHeight="1">
      <c r="A453" s="39"/>
      <c r="C453" s="41"/>
      <c r="D453" s="41"/>
      <c r="E453" s="41"/>
      <c r="F453" s="41"/>
      <c r="G453" s="41"/>
      <c r="H453" s="41"/>
      <c r="I453" s="41"/>
      <c r="J453" s="41"/>
      <c r="K453" s="41"/>
    </row>
    <row r="454" spans="1:11" ht="23.25" customHeight="1">
      <c r="A454" s="39"/>
      <c r="C454" s="41"/>
      <c r="D454" s="41"/>
      <c r="E454" s="41"/>
      <c r="F454" s="41"/>
      <c r="G454" s="41"/>
      <c r="H454" s="41"/>
      <c r="I454" s="41"/>
      <c r="J454" s="41"/>
      <c r="K454" s="41"/>
    </row>
    <row r="455" spans="1:11" ht="23.25" customHeight="1">
      <c r="A455" s="39"/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1:11" ht="23.25" customHeight="1">
      <c r="A456" s="39"/>
      <c r="C456" s="41"/>
      <c r="D456" s="41"/>
      <c r="E456" s="41"/>
      <c r="F456" s="41"/>
      <c r="G456" s="41"/>
      <c r="H456" s="41"/>
      <c r="I456" s="41"/>
      <c r="J456" s="41"/>
      <c r="K456" s="41"/>
    </row>
    <row r="457" spans="1:11" ht="23.25" customHeight="1">
      <c r="A457" s="39"/>
      <c r="C457" s="41"/>
      <c r="D457" s="41"/>
      <c r="E457" s="41"/>
      <c r="F457" s="41"/>
      <c r="G457" s="41"/>
      <c r="H457" s="41"/>
      <c r="I457" s="41"/>
      <c r="J457" s="41"/>
      <c r="K457" s="41"/>
    </row>
    <row r="458" spans="1:11" ht="23.25" customHeight="1">
      <c r="A458" s="39"/>
      <c r="C458" s="41"/>
      <c r="D458" s="41"/>
      <c r="E458" s="41"/>
      <c r="F458" s="41"/>
      <c r="G458" s="41"/>
      <c r="H458" s="41"/>
      <c r="I458" s="41"/>
      <c r="J458" s="41"/>
      <c r="K458" s="41"/>
    </row>
    <row r="459" spans="1:11" ht="23.25" customHeight="1">
      <c r="A459" s="39"/>
      <c r="C459" s="41"/>
      <c r="D459" s="41"/>
      <c r="E459" s="41"/>
      <c r="F459" s="41"/>
      <c r="G459" s="41"/>
      <c r="H459" s="41"/>
      <c r="I459" s="41"/>
      <c r="J459" s="41"/>
      <c r="K459" s="41"/>
    </row>
    <row r="460" spans="1:11" ht="23.25" customHeight="1">
      <c r="A460" s="39"/>
      <c r="C460" s="41"/>
      <c r="D460" s="41"/>
      <c r="E460" s="41"/>
      <c r="F460" s="41"/>
      <c r="G460" s="41"/>
      <c r="H460" s="41"/>
      <c r="I460" s="41"/>
      <c r="J460" s="41"/>
      <c r="K460" s="41"/>
    </row>
    <row r="461" spans="1:11" ht="23.25" customHeight="1">
      <c r="A461" s="39"/>
      <c r="C461" s="41"/>
      <c r="D461" s="41"/>
      <c r="E461" s="41"/>
      <c r="F461" s="41"/>
      <c r="G461" s="41"/>
      <c r="H461" s="41"/>
      <c r="I461" s="41"/>
      <c r="J461" s="41"/>
      <c r="K461" s="41"/>
    </row>
    <row r="462" spans="1:11" ht="23.25" customHeight="1">
      <c r="A462" s="39"/>
      <c r="C462" s="41"/>
      <c r="D462" s="41"/>
      <c r="E462" s="41"/>
      <c r="F462" s="41"/>
      <c r="G462" s="41"/>
      <c r="H462" s="41"/>
      <c r="I462" s="41"/>
      <c r="J462" s="41"/>
      <c r="K462" s="41"/>
    </row>
    <row r="463" spans="1:11" ht="23.25" customHeight="1">
      <c r="A463" s="39"/>
      <c r="C463" s="41"/>
      <c r="D463" s="41"/>
      <c r="E463" s="41"/>
      <c r="F463" s="41"/>
      <c r="G463" s="41"/>
      <c r="H463" s="41"/>
      <c r="I463" s="41"/>
      <c r="J463" s="41"/>
      <c r="K463" s="41"/>
    </row>
    <row r="464" spans="1:11" ht="23.25" customHeight="1">
      <c r="A464" s="39"/>
      <c r="C464" s="41"/>
      <c r="D464" s="41"/>
      <c r="E464" s="41"/>
      <c r="F464" s="41"/>
      <c r="G464" s="41"/>
      <c r="H464" s="41"/>
      <c r="I464" s="41"/>
      <c r="J464" s="41"/>
      <c r="K464" s="41"/>
    </row>
    <row r="465" spans="1:11" ht="23.25" customHeight="1">
      <c r="A465" s="39"/>
      <c r="C465" s="41"/>
      <c r="D465" s="41"/>
      <c r="E465" s="41"/>
      <c r="F465" s="41"/>
      <c r="G465" s="41"/>
      <c r="H465" s="41"/>
      <c r="I465" s="41"/>
      <c r="J465" s="41"/>
      <c r="K465" s="41"/>
    </row>
    <row r="466" spans="1:11" ht="23.25" customHeight="1">
      <c r="A466" s="39"/>
      <c r="C466" s="41"/>
      <c r="D466" s="41"/>
      <c r="E466" s="41"/>
      <c r="F466" s="41"/>
      <c r="G466" s="41"/>
      <c r="H466" s="41"/>
      <c r="I466" s="41"/>
      <c r="J466" s="41"/>
      <c r="K466" s="41"/>
    </row>
    <row r="467" spans="1:11" ht="23.25" customHeight="1">
      <c r="A467" s="39"/>
      <c r="C467" s="41"/>
      <c r="D467" s="41"/>
      <c r="E467" s="41"/>
      <c r="F467" s="41"/>
      <c r="G467" s="41"/>
      <c r="H467" s="41"/>
      <c r="I467" s="41"/>
      <c r="J467" s="41"/>
      <c r="K467" s="41"/>
    </row>
    <row r="468" spans="1:11" ht="23.25" customHeight="1">
      <c r="A468" s="39"/>
      <c r="C468" s="41"/>
      <c r="D468" s="41"/>
      <c r="E468" s="41"/>
      <c r="F468" s="41"/>
      <c r="G468" s="41"/>
      <c r="H468" s="41"/>
      <c r="I468" s="41"/>
      <c r="J468" s="41"/>
      <c r="K468" s="41"/>
    </row>
    <row r="469" spans="1:11" ht="23.25" customHeight="1">
      <c r="A469" s="39"/>
      <c r="C469" s="41"/>
      <c r="D469" s="41"/>
      <c r="E469" s="41"/>
      <c r="F469" s="41"/>
      <c r="G469" s="41"/>
      <c r="H469" s="41"/>
      <c r="I469" s="41"/>
      <c r="J469" s="41"/>
      <c r="K469" s="41"/>
    </row>
    <row r="470" spans="1:11" ht="23.25" customHeight="1">
      <c r="A470" s="39"/>
      <c r="C470" s="41"/>
      <c r="D470" s="41"/>
      <c r="E470" s="41"/>
      <c r="F470" s="41"/>
      <c r="G470" s="41"/>
      <c r="H470" s="41"/>
      <c r="I470" s="41"/>
      <c r="J470" s="41"/>
      <c r="K470" s="41"/>
    </row>
    <row r="471" spans="1:11" ht="23.25" customHeight="1">
      <c r="A471" s="39"/>
      <c r="C471" s="41"/>
      <c r="D471" s="41"/>
      <c r="E471" s="41"/>
      <c r="F471" s="41"/>
      <c r="G471" s="41"/>
      <c r="H471" s="41"/>
      <c r="I471" s="41"/>
      <c r="J471" s="41"/>
      <c r="K471" s="41"/>
    </row>
    <row r="472" spans="1:11" ht="23.25" customHeight="1">
      <c r="A472" s="39"/>
      <c r="C472" s="41"/>
      <c r="D472" s="41"/>
      <c r="E472" s="41"/>
      <c r="F472" s="41"/>
      <c r="G472" s="41"/>
      <c r="H472" s="41"/>
      <c r="I472" s="41"/>
      <c r="J472" s="41"/>
      <c r="K472" s="41"/>
    </row>
    <row r="473" spans="1:11" ht="23.25" customHeight="1">
      <c r="A473" s="39"/>
      <c r="C473" s="41"/>
      <c r="D473" s="41"/>
      <c r="E473" s="41"/>
      <c r="F473" s="41"/>
      <c r="G473" s="41"/>
      <c r="H473" s="41"/>
      <c r="I473" s="41"/>
      <c r="J473" s="41"/>
      <c r="K473" s="41"/>
    </row>
    <row r="474" spans="1:11" ht="23.25" customHeight="1">
      <c r="A474" s="39"/>
      <c r="C474" s="41"/>
      <c r="D474" s="41"/>
      <c r="E474" s="41"/>
      <c r="F474" s="41"/>
      <c r="G474" s="41"/>
      <c r="H474" s="41"/>
      <c r="I474" s="41"/>
      <c r="J474" s="41"/>
      <c r="K474" s="41"/>
    </row>
    <row r="475" spans="1:11" ht="23.25" customHeight="1">
      <c r="A475" s="39"/>
      <c r="C475" s="41"/>
      <c r="D475" s="41"/>
      <c r="E475" s="41"/>
      <c r="F475" s="41"/>
      <c r="G475" s="41"/>
      <c r="H475" s="41"/>
      <c r="I475" s="41"/>
      <c r="J475" s="41"/>
      <c r="K475" s="41"/>
    </row>
    <row r="476" spans="1:11" ht="23.25" customHeight="1">
      <c r="A476" s="39"/>
      <c r="C476" s="41"/>
      <c r="D476" s="41"/>
      <c r="E476" s="41"/>
      <c r="F476" s="41"/>
      <c r="G476" s="41"/>
      <c r="H476" s="41"/>
      <c r="I476" s="41"/>
      <c r="J476" s="41"/>
      <c r="K476" s="41"/>
    </row>
    <row r="477" spans="1:11" ht="23.25" customHeight="1">
      <c r="A477" s="39"/>
      <c r="C477" s="41"/>
      <c r="D477" s="41"/>
      <c r="E477" s="41"/>
      <c r="F477" s="41"/>
      <c r="G477" s="41"/>
      <c r="H477" s="41"/>
      <c r="I477" s="41"/>
      <c r="J477" s="41"/>
      <c r="K477" s="41"/>
    </row>
    <row r="478" spans="1:11" ht="23.25" customHeight="1">
      <c r="A478" s="39"/>
      <c r="C478" s="41"/>
      <c r="D478" s="41"/>
      <c r="E478" s="41"/>
      <c r="F478" s="41"/>
      <c r="G478" s="41"/>
      <c r="H478" s="41"/>
      <c r="I478" s="41"/>
      <c r="J478" s="41"/>
      <c r="K478" s="41"/>
    </row>
    <row r="479" spans="1:11" ht="23.25" customHeight="1">
      <c r="A479" s="39"/>
      <c r="C479" s="41"/>
      <c r="D479" s="41"/>
      <c r="E479" s="41"/>
      <c r="F479" s="41"/>
      <c r="G479" s="41"/>
      <c r="H479" s="41"/>
      <c r="I479" s="41"/>
      <c r="J479" s="41"/>
      <c r="K479" s="41"/>
    </row>
    <row r="480" spans="1:11" ht="23.25" customHeight="1">
      <c r="A480" s="39"/>
      <c r="C480" s="41"/>
      <c r="D480" s="41"/>
      <c r="E480" s="41"/>
      <c r="F480" s="41"/>
      <c r="G480" s="41"/>
      <c r="H480" s="41"/>
      <c r="I480" s="41"/>
      <c r="J480" s="41"/>
      <c r="K480" s="41"/>
    </row>
    <row r="481" spans="1:11" ht="23.25" customHeight="1">
      <c r="A481" s="39"/>
      <c r="C481" s="41"/>
      <c r="D481" s="41"/>
      <c r="E481" s="41"/>
      <c r="F481" s="41"/>
      <c r="G481" s="41"/>
      <c r="H481" s="41"/>
      <c r="I481" s="41"/>
      <c r="J481" s="41"/>
      <c r="K481" s="41"/>
    </row>
    <row r="482" spans="1:11" ht="23.25" customHeight="1">
      <c r="A482" s="39"/>
      <c r="C482" s="41"/>
      <c r="D482" s="41"/>
      <c r="E482" s="41"/>
      <c r="F482" s="41"/>
      <c r="G482" s="41"/>
      <c r="H482" s="41"/>
      <c r="I482" s="41"/>
      <c r="J482" s="41"/>
      <c r="K482" s="41"/>
    </row>
    <row r="483" spans="1:11" ht="23.25" customHeight="1">
      <c r="A483" s="39"/>
      <c r="C483" s="41"/>
      <c r="D483" s="41"/>
      <c r="E483" s="41"/>
      <c r="F483" s="41"/>
      <c r="G483" s="41"/>
      <c r="H483" s="41"/>
      <c r="I483" s="41"/>
      <c r="J483" s="41"/>
      <c r="K483" s="41"/>
    </row>
    <row r="484" spans="1:11" ht="23.25" customHeight="1">
      <c r="A484" s="39"/>
      <c r="C484" s="41"/>
      <c r="D484" s="41"/>
      <c r="E484" s="41"/>
      <c r="F484" s="41"/>
      <c r="G484" s="41"/>
      <c r="H484" s="41"/>
      <c r="I484" s="41"/>
      <c r="J484" s="41"/>
      <c r="K484" s="41"/>
    </row>
    <row r="485" spans="1:11" ht="23.25" customHeight="1">
      <c r="A485" s="39"/>
      <c r="C485" s="41"/>
      <c r="D485" s="41"/>
      <c r="E485" s="41"/>
      <c r="F485" s="41"/>
      <c r="G485" s="41"/>
      <c r="H485" s="41"/>
      <c r="I485" s="41"/>
      <c r="J485" s="41"/>
      <c r="K485" s="41"/>
    </row>
    <row r="486" spans="1:11" ht="23.25" customHeight="1">
      <c r="A486" s="39"/>
      <c r="C486" s="41"/>
      <c r="D486" s="41"/>
      <c r="E486" s="41"/>
      <c r="F486" s="41"/>
      <c r="G486" s="41"/>
      <c r="H486" s="41"/>
      <c r="I486" s="41"/>
      <c r="J486" s="41"/>
      <c r="K486" s="41"/>
    </row>
    <row r="487" spans="1:11" ht="23.25" customHeight="1">
      <c r="A487" s="39"/>
      <c r="C487" s="41"/>
      <c r="D487" s="41"/>
      <c r="E487" s="41"/>
      <c r="F487" s="41"/>
      <c r="G487" s="41"/>
      <c r="H487" s="41"/>
      <c r="I487" s="41"/>
      <c r="J487" s="41"/>
      <c r="K487" s="41"/>
    </row>
    <row r="488" spans="1:11" ht="23.25" customHeight="1">
      <c r="A488" s="39"/>
      <c r="C488" s="41"/>
      <c r="D488" s="41"/>
      <c r="E488" s="41"/>
      <c r="F488" s="41"/>
      <c r="G488" s="41"/>
      <c r="H488" s="41"/>
      <c r="I488" s="41"/>
      <c r="J488" s="41"/>
      <c r="K488" s="41"/>
    </row>
    <row r="489" spans="1:11" ht="23.25" customHeight="1">
      <c r="A489" s="39"/>
      <c r="C489" s="41"/>
      <c r="D489" s="41"/>
      <c r="E489" s="41"/>
      <c r="F489" s="41"/>
      <c r="G489" s="41"/>
      <c r="H489" s="41"/>
      <c r="I489" s="41"/>
      <c r="J489" s="41"/>
      <c r="K489" s="41"/>
    </row>
    <row r="490" spans="1:11" ht="23.25" customHeight="1">
      <c r="A490" s="39"/>
      <c r="C490" s="41"/>
      <c r="D490" s="41"/>
      <c r="E490" s="41"/>
      <c r="F490" s="41"/>
      <c r="G490" s="41"/>
      <c r="H490" s="41"/>
      <c r="I490" s="41"/>
      <c r="J490" s="41"/>
      <c r="K490" s="41"/>
    </row>
    <row r="491" spans="1:11" ht="23.25" customHeight="1">
      <c r="A491" s="39"/>
      <c r="C491" s="41"/>
      <c r="D491" s="41"/>
      <c r="E491" s="41"/>
      <c r="F491" s="41"/>
      <c r="G491" s="41"/>
      <c r="H491" s="41"/>
      <c r="I491" s="41"/>
      <c r="J491" s="41"/>
      <c r="K491" s="41"/>
    </row>
    <row r="492" spans="1:11" ht="23.25" customHeight="1">
      <c r="A492" s="39"/>
      <c r="C492" s="41"/>
      <c r="D492" s="41"/>
      <c r="E492" s="41"/>
      <c r="F492" s="41"/>
      <c r="G492" s="41"/>
      <c r="H492" s="41"/>
      <c r="I492" s="41"/>
      <c r="J492" s="41"/>
      <c r="K492" s="41"/>
    </row>
    <row r="493" spans="1:11" ht="23.25" customHeight="1">
      <c r="A493" s="39"/>
      <c r="C493" s="41"/>
      <c r="D493" s="41"/>
      <c r="E493" s="41"/>
      <c r="F493" s="41"/>
      <c r="G493" s="41"/>
      <c r="H493" s="41"/>
      <c r="I493" s="41"/>
      <c r="J493" s="41"/>
      <c r="K493" s="41"/>
    </row>
    <row r="494" spans="1:11" ht="23.25" customHeight="1">
      <c r="A494" s="39"/>
      <c r="C494" s="41"/>
      <c r="D494" s="41"/>
      <c r="E494" s="41"/>
      <c r="F494" s="41"/>
      <c r="G494" s="41"/>
      <c r="H494" s="41"/>
      <c r="I494" s="41"/>
      <c r="J494" s="41"/>
      <c r="K494" s="41"/>
    </row>
    <row r="495" spans="1:11" ht="23.25" customHeight="1">
      <c r="A495" s="39"/>
      <c r="C495" s="41"/>
      <c r="D495" s="41"/>
      <c r="E495" s="41"/>
      <c r="F495" s="41"/>
      <c r="G495" s="41"/>
      <c r="H495" s="41"/>
      <c r="I495" s="41"/>
      <c r="J495" s="41"/>
      <c r="K495" s="41"/>
    </row>
    <row r="496" spans="1:11" ht="23.25" customHeight="1">
      <c r="A496" s="39"/>
      <c r="C496" s="41"/>
      <c r="D496" s="41"/>
      <c r="E496" s="41"/>
      <c r="F496" s="41"/>
      <c r="G496" s="41"/>
      <c r="H496" s="41"/>
      <c r="I496" s="41"/>
      <c r="J496" s="41"/>
      <c r="K496" s="41"/>
    </row>
    <row r="497" spans="1:11" ht="23.25" customHeight="1">
      <c r="A497" s="39"/>
      <c r="C497" s="41"/>
      <c r="D497" s="41"/>
      <c r="E497" s="41"/>
      <c r="F497" s="41"/>
      <c r="G497" s="41"/>
      <c r="H497" s="41"/>
      <c r="I497" s="41"/>
      <c r="J497" s="41"/>
      <c r="K497" s="41"/>
    </row>
    <row r="498" spans="1:11" ht="23.25" customHeight="1">
      <c r="A498" s="39"/>
      <c r="C498" s="41"/>
      <c r="D498" s="41"/>
      <c r="E498" s="41"/>
      <c r="F498" s="41"/>
      <c r="G498" s="41"/>
      <c r="H498" s="41"/>
      <c r="I498" s="41"/>
      <c r="J498" s="41"/>
      <c r="K498" s="41"/>
    </row>
    <row r="499" spans="1:11" ht="23.25" customHeight="1">
      <c r="A499" s="39"/>
      <c r="C499" s="41"/>
      <c r="D499" s="41"/>
      <c r="E499" s="41"/>
      <c r="F499" s="41"/>
      <c r="G499" s="41"/>
      <c r="H499" s="41"/>
      <c r="I499" s="41"/>
      <c r="J499" s="41"/>
      <c r="K499" s="41"/>
    </row>
    <row r="500" spans="1:11" ht="23.25" customHeight="1">
      <c r="A500" s="39"/>
      <c r="C500" s="41"/>
      <c r="D500" s="41"/>
      <c r="E500" s="41"/>
      <c r="F500" s="41"/>
      <c r="G500" s="41"/>
      <c r="H500" s="41"/>
      <c r="I500" s="41"/>
      <c r="J500" s="41"/>
      <c r="K500" s="41"/>
    </row>
    <row r="501" spans="1:11" ht="23.25" customHeight="1">
      <c r="A501" s="39"/>
      <c r="C501" s="41"/>
      <c r="D501" s="41"/>
      <c r="E501" s="41"/>
      <c r="F501" s="41"/>
      <c r="G501" s="41"/>
      <c r="H501" s="41"/>
      <c r="I501" s="41"/>
      <c r="J501" s="41"/>
      <c r="K501" s="41"/>
    </row>
    <row r="502" spans="1:11" ht="23.25" customHeight="1">
      <c r="A502" s="39"/>
      <c r="C502" s="41"/>
      <c r="D502" s="41"/>
      <c r="E502" s="41"/>
      <c r="F502" s="41"/>
      <c r="G502" s="41"/>
      <c r="H502" s="41"/>
      <c r="I502" s="41"/>
      <c r="J502" s="41"/>
      <c r="K502" s="41"/>
    </row>
    <row r="503" spans="1:11" ht="23.25" customHeight="1">
      <c r="A503" s="39"/>
      <c r="C503" s="41"/>
      <c r="D503" s="41"/>
      <c r="E503" s="41"/>
      <c r="F503" s="41"/>
      <c r="G503" s="41"/>
      <c r="H503" s="41"/>
      <c r="I503" s="41"/>
      <c r="J503" s="41"/>
      <c r="K503" s="41"/>
    </row>
    <row r="504" spans="1:11" ht="23.25" customHeight="1">
      <c r="A504" s="39"/>
      <c r="C504" s="41"/>
      <c r="D504" s="41"/>
      <c r="E504" s="41"/>
      <c r="F504" s="41"/>
      <c r="G504" s="41"/>
      <c r="H504" s="41"/>
      <c r="I504" s="41"/>
      <c r="J504" s="41"/>
      <c r="K504" s="41"/>
    </row>
    <row r="505" spans="1:11" ht="23.25" customHeight="1">
      <c r="A505" s="39"/>
      <c r="C505" s="41"/>
      <c r="D505" s="41"/>
      <c r="E505" s="41"/>
      <c r="F505" s="41"/>
      <c r="G505" s="41"/>
      <c r="H505" s="41"/>
      <c r="I505" s="41"/>
      <c r="J505" s="41"/>
      <c r="K505" s="41"/>
    </row>
    <row r="506" spans="1:11" ht="23.25" customHeight="1">
      <c r="A506" s="39"/>
      <c r="C506" s="41"/>
      <c r="D506" s="41"/>
      <c r="E506" s="41"/>
      <c r="F506" s="41"/>
      <c r="G506" s="41"/>
      <c r="H506" s="41"/>
      <c r="I506" s="41"/>
      <c r="J506" s="41"/>
      <c r="K506" s="41"/>
    </row>
    <row r="507" spans="1:11" ht="23.25" customHeight="1">
      <c r="A507" s="39"/>
      <c r="C507" s="41"/>
      <c r="D507" s="41"/>
      <c r="E507" s="41"/>
      <c r="F507" s="41"/>
      <c r="G507" s="41"/>
      <c r="H507" s="41"/>
      <c r="I507" s="41"/>
      <c r="J507" s="41"/>
      <c r="K507" s="41"/>
    </row>
    <row r="508" spans="1:11" ht="23.25" customHeight="1">
      <c r="A508" s="39"/>
      <c r="C508" s="41"/>
      <c r="D508" s="41"/>
      <c r="E508" s="41"/>
      <c r="F508" s="41"/>
      <c r="G508" s="41"/>
      <c r="H508" s="41"/>
      <c r="I508" s="41"/>
      <c r="J508" s="41"/>
      <c r="K508" s="41"/>
    </row>
    <row r="509" spans="1:11" ht="23.25" customHeight="1">
      <c r="A509" s="39"/>
      <c r="C509" s="41"/>
      <c r="D509" s="41"/>
      <c r="E509" s="41"/>
      <c r="F509" s="41"/>
      <c r="G509" s="41"/>
      <c r="H509" s="41"/>
      <c r="I509" s="41"/>
      <c r="J509" s="41"/>
      <c r="K509" s="41"/>
    </row>
    <row r="510" spans="1:11" ht="23.25" customHeight="1">
      <c r="A510" s="39"/>
      <c r="C510" s="41"/>
      <c r="D510" s="41"/>
      <c r="E510" s="41"/>
      <c r="F510" s="41"/>
      <c r="G510" s="41"/>
      <c r="H510" s="41"/>
      <c r="I510" s="41"/>
      <c r="J510" s="41"/>
      <c r="K510" s="41"/>
    </row>
    <row r="511" spans="1:11" ht="23.25" customHeight="1">
      <c r="A511" s="39"/>
      <c r="C511" s="41"/>
      <c r="D511" s="41"/>
      <c r="E511" s="41"/>
      <c r="F511" s="41"/>
      <c r="G511" s="41"/>
      <c r="H511" s="41"/>
      <c r="I511" s="41"/>
      <c r="J511" s="41"/>
      <c r="K511" s="41"/>
    </row>
    <row r="512" spans="1:11" ht="23.25" customHeight="1">
      <c r="A512" s="39"/>
      <c r="C512" s="41"/>
      <c r="D512" s="41"/>
      <c r="E512" s="41"/>
      <c r="F512" s="41"/>
      <c r="G512" s="41"/>
      <c r="H512" s="41"/>
      <c r="I512" s="41"/>
      <c r="J512" s="41"/>
      <c r="K512" s="41"/>
    </row>
    <row r="513" spans="1:11" ht="23.25" customHeight="1">
      <c r="A513" s="39"/>
      <c r="C513" s="41"/>
      <c r="D513" s="41"/>
      <c r="E513" s="41"/>
      <c r="F513" s="41"/>
      <c r="G513" s="41"/>
      <c r="H513" s="41"/>
      <c r="I513" s="41"/>
      <c r="J513" s="41"/>
      <c r="K513" s="41"/>
    </row>
    <row r="514" spans="1:11" ht="23.25" customHeight="1">
      <c r="A514" s="39"/>
      <c r="C514" s="41"/>
      <c r="D514" s="41"/>
      <c r="E514" s="41"/>
      <c r="F514" s="41"/>
      <c r="G514" s="41"/>
      <c r="H514" s="41"/>
      <c r="I514" s="41"/>
      <c r="J514" s="41"/>
      <c r="K514" s="41"/>
    </row>
    <row r="515" spans="1:11" ht="23.25" customHeight="1">
      <c r="A515" s="39"/>
      <c r="C515" s="41"/>
      <c r="D515" s="41"/>
      <c r="E515" s="41"/>
      <c r="F515" s="41"/>
      <c r="G515" s="41"/>
      <c r="H515" s="41"/>
      <c r="I515" s="41"/>
      <c r="J515" s="41"/>
      <c r="K515" s="41"/>
    </row>
    <row r="516" spans="1:11" ht="23.25" customHeight="1">
      <c r="A516" s="39"/>
      <c r="C516" s="41"/>
      <c r="D516" s="41"/>
      <c r="E516" s="41"/>
      <c r="F516" s="41"/>
      <c r="G516" s="41"/>
      <c r="H516" s="41"/>
      <c r="I516" s="41"/>
      <c r="J516" s="41"/>
      <c r="K516" s="41"/>
    </row>
    <row r="517" spans="1:11" ht="23.25" customHeight="1">
      <c r="A517" s="39"/>
      <c r="C517" s="41"/>
      <c r="D517" s="41"/>
      <c r="E517" s="41"/>
      <c r="F517" s="41"/>
      <c r="G517" s="41"/>
      <c r="H517" s="41"/>
      <c r="I517" s="41"/>
      <c r="J517" s="41"/>
      <c r="K517" s="41"/>
    </row>
    <row r="518" spans="1:11" ht="23.25" customHeight="1">
      <c r="A518" s="39"/>
      <c r="C518" s="41"/>
      <c r="D518" s="41"/>
      <c r="E518" s="41"/>
      <c r="F518" s="41"/>
      <c r="G518" s="41"/>
      <c r="H518" s="41"/>
      <c r="I518" s="41"/>
      <c r="J518" s="41"/>
      <c r="K518" s="41"/>
    </row>
    <row r="519" spans="1:11" ht="23.25" customHeight="1">
      <c r="A519" s="39"/>
      <c r="C519" s="41"/>
      <c r="D519" s="41"/>
      <c r="E519" s="41"/>
      <c r="F519" s="41"/>
      <c r="G519" s="41"/>
      <c r="H519" s="41"/>
      <c r="I519" s="41"/>
      <c r="J519" s="41"/>
      <c r="K519" s="41"/>
    </row>
    <row r="520" spans="1:11" ht="23.25" customHeight="1">
      <c r="A520" s="39"/>
      <c r="C520" s="41"/>
      <c r="D520" s="41"/>
      <c r="E520" s="41"/>
      <c r="F520" s="41"/>
      <c r="G520" s="41"/>
      <c r="H520" s="41"/>
      <c r="I520" s="41"/>
      <c r="J520" s="41"/>
      <c r="K520" s="41"/>
    </row>
    <row r="521" spans="1:11" ht="23.25" customHeight="1">
      <c r="A521" s="39"/>
      <c r="C521" s="41"/>
      <c r="D521" s="41"/>
      <c r="E521" s="41"/>
      <c r="F521" s="41"/>
      <c r="G521" s="41"/>
      <c r="H521" s="41"/>
      <c r="I521" s="41"/>
      <c r="J521" s="41"/>
      <c r="K521" s="41"/>
    </row>
    <row r="522" spans="1:11" ht="23.25" customHeight="1">
      <c r="A522" s="39"/>
      <c r="C522" s="41"/>
      <c r="D522" s="41"/>
      <c r="E522" s="41"/>
      <c r="F522" s="41"/>
      <c r="G522" s="41"/>
      <c r="H522" s="41"/>
      <c r="I522" s="41"/>
      <c r="J522" s="41"/>
      <c r="K522" s="41"/>
    </row>
    <row r="523" spans="1:11" ht="23.25" customHeight="1">
      <c r="A523" s="39"/>
      <c r="C523" s="41"/>
      <c r="D523" s="41"/>
      <c r="E523" s="41"/>
      <c r="F523" s="41"/>
      <c r="G523" s="41"/>
      <c r="H523" s="41"/>
      <c r="I523" s="41"/>
      <c r="J523" s="41"/>
      <c r="K523" s="41"/>
    </row>
    <row r="524" spans="1:11" ht="23.25" customHeight="1">
      <c r="A524" s="39"/>
      <c r="C524" s="41"/>
      <c r="D524" s="41"/>
      <c r="E524" s="41"/>
      <c r="F524" s="41"/>
      <c r="G524" s="41"/>
      <c r="H524" s="41"/>
      <c r="I524" s="41"/>
      <c r="J524" s="41"/>
      <c r="K524" s="41"/>
    </row>
    <row r="525" spans="1:11" ht="23.25" customHeight="1">
      <c r="A525" s="39"/>
      <c r="C525" s="41"/>
      <c r="D525" s="41"/>
      <c r="E525" s="41"/>
      <c r="F525" s="41"/>
      <c r="G525" s="41"/>
      <c r="H525" s="41"/>
      <c r="I525" s="41"/>
      <c r="J525" s="41"/>
      <c r="K525" s="41"/>
    </row>
    <row r="526" spans="1:11" ht="23.25" customHeight="1">
      <c r="A526" s="39"/>
      <c r="C526" s="41"/>
      <c r="D526" s="41"/>
      <c r="E526" s="41"/>
      <c r="F526" s="41"/>
      <c r="G526" s="41"/>
      <c r="H526" s="41"/>
      <c r="I526" s="41"/>
      <c r="J526" s="41"/>
      <c r="K526" s="41"/>
    </row>
    <row r="527" spans="1:11" ht="23.25" customHeight="1">
      <c r="A527" s="39"/>
      <c r="C527" s="41"/>
      <c r="D527" s="41"/>
      <c r="E527" s="41"/>
      <c r="F527" s="41"/>
      <c r="G527" s="41"/>
      <c r="H527" s="41"/>
      <c r="I527" s="41"/>
      <c r="J527" s="41"/>
      <c r="K527" s="41"/>
    </row>
    <row r="528" spans="1:11" ht="23.25" customHeight="1">
      <c r="A528" s="39"/>
      <c r="C528" s="41"/>
      <c r="D528" s="41"/>
      <c r="E528" s="41"/>
      <c r="F528" s="41"/>
      <c r="G528" s="41"/>
      <c r="H528" s="41"/>
      <c r="I528" s="41"/>
      <c r="J528" s="41"/>
      <c r="K528" s="41"/>
    </row>
    <row r="529" spans="1:11" ht="23.25" customHeight="1">
      <c r="A529" s="39"/>
      <c r="C529" s="41"/>
      <c r="D529" s="41"/>
      <c r="E529" s="41"/>
      <c r="F529" s="41"/>
      <c r="G529" s="41"/>
      <c r="H529" s="41"/>
      <c r="I529" s="41"/>
      <c r="J529" s="41"/>
      <c r="K529" s="41"/>
    </row>
    <row r="530" spans="1:11" ht="23.25" customHeight="1">
      <c r="A530" s="39"/>
      <c r="C530" s="41"/>
      <c r="D530" s="41"/>
      <c r="E530" s="41"/>
      <c r="F530" s="41"/>
      <c r="G530" s="41"/>
      <c r="H530" s="41"/>
      <c r="I530" s="41"/>
      <c r="J530" s="41"/>
      <c r="K530" s="41"/>
    </row>
    <row r="531" spans="1:11" ht="23.25" customHeight="1">
      <c r="A531" s="39"/>
      <c r="C531" s="41"/>
      <c r="D531" s="41"/>
      <c r="E531" s="41"/>
      <c r="F531" s="41"/>
      <c r="G531" s="41"/>
      <c r="H531" s="41"/>
      <c r="I531" s="41"/>
      <c r="J531" s="41"/>
      <c r="K531" s="41"/>
    </row>
    <row r="532" spans="1:11" ht="23.25" customHeight="1">
      <c r="A532" s="39"/>
      <c r="C532" s="41"/>
      <c r="D532" s="41"/>
      <c r="E532" s="41"/>
      <c r="F532" s="41"/>
      <c r="G532" s="41"/>
      <c r="H532" s="41"/>
      <c r="I532" s="41"/>
      <c r="J532" s="41"/>
      <c r="K532" s="41"/>
    </row>
    <row r="533" spans="1:11" ht="23.25" customHeight="1">
      <c r="A533" s="39"/>
      <c r="C533" s="41"/>
      <c r="D533" s="41"/>
      <c r="E533" s="41"/>
      <c r="F533" s="41"/>
      <c r="G533" s="41"/>
      <c r="H533" s="41"/>
      <c r="I533" s="41"/>
      <c r="J533" s="41"/>
      <c r="K533" s="41"/>
    </row>
    <row r="534" spans="1:11" ht="23.25" customHeight="1">
      <c r="A534" s="39"/>
      <c r="C534" s="41"/>
      <c r="D534" s="41"/>
      <c r="E534" s="41"/>
      <c r="F534" s="41"/>
      <c r="G534" s="41"/>
      <c r="H534" s="41"/>
      <c r="I534" s="41"/>
      <c r="J534" s="41"/>
      <c r="K534" s="41"/>
    </row>
    <row r="535" spans="1:11" ht="23.25" customHeight="1">
      <c r="A535" s="39"/>
      <c r="C535" s="41"/>
      <c r="D535" s="41"/>
      <c r="E535" s="41"/>
      <c r="F535" s="41"/>
      <c r="G535" s="41"/>
      <c r="H535" s="41"/>
      <c r="I535" s="41"/>
      <c r="J535" s="41"/>
      <c r="K535" s="41"/>
    </row>
    <row r="536" spans="1:11" ht="23.25" customHeight="1">
      <c r="A536" s="39"/>
      <c r="C536" s="41"/>
      <c r="D536" s="41"/>
      <c r="E536" s="41"/>
      <c r="F536" s="41"/>
      <c r="G536" s="41"/>
      <c r="H536" s="41"/>
      <c r="I536" s="41"/>
      <c r="J536" s="41"/>
      <c r="K536" s="41"/>
    </row>
    <row r="537" spans="1:11" ht="23.25" customHeight="1">
      <c r="A537" s="39"/>
      <c r="C537" s="41"/>
      <c r="D537" s="41"/>
      <c r="E537" s="41"/>
      <c r="F537" s="41"/>
      <c r="G537" s="41"/>
      <c r="H537" s="41"/>
      <c r="I537" s="41"/>
      <c r="J537" s="41"/>
      <c r="K537" s="41"/>
    </row>
    <row r="538" spans="1:11" ht="23.25" customHeight="1">
      <c r="A538" s="39"/>
      <c r="C538" s="41"/>
      <c r="D538" s="41"/>
      <c r="E538" s="41"/>
      <c r="F538" s="41"/>
      <c r="G538" s="41"/>
      <c r="H538" s="41"/>
      <c r="I538" s="41"/>
      <c r="J538" s="41"/>
      <c r="K538" s="41"/>
    </row>
    <row r="539" spans="1:11" ht="23.25" customHeight="1">
      <c r="A539" s="39"/>
      <c r="C539" s="41"/>
      <c r="D539" s="41"/>
      <c r="E539" s="41"/>
      <c r="F539" s="41"/>
      <c r="G539" s="41"/>
      <c r="H539" s="41"/>
      <c r="I539" s="41"/>
      <c r="J539" s="41"/>
      <c r="K539" s="41"/>
    </row>
    <row r="540" spans="1:11" ht="23.25" customHeight="1">
      <c r="A540" s="39"/>
      <c r="C540" s="41"/>
      <c r="D540" s="41"/>
      <c r="E540" s="41"/>
      <c r="F540" s="41"/>
      <c r="G540" s="41"/>
      <c r="H540" s="41"/>
      <c r="I540" s="41"/>
      <c r="J540" s="41"/>
      <c r="K540" s="41"/>
    </row>
    <row r="541" spans="1:11" ht="23.25" customHeight="1">
      <c r="A541" s="39"/>
      <c r="C541" s="41"/>
      <c r="D541" s="41"/>
      <c r="E541" s="41"/>
      <c r="F541" s="41"/>
      <c r="G541" s="41"/>
      <c r="H541" s="41"/>
      <c r="I541" s="41"/>
      <c r="J541" s="41"/>
      <c r="K541" s="41"/>
    </row>
    <row r="542" spans="1:11" ht="23.25" customHeight="1">
      <c r="A542" s="39"/>
      <c r="C542" s="41"/>
      <c r="D542" s="41"/>
      <c r="E542" s="41"/>
      <c r="F542" s="41"/>
      <c r="G542" s="41"/>
      <c r="H542" s="41"/>
      <c r="I542" s="41"/>
      <c r="J542" s="41"/>
      <c r="K542" s="41"/>
    </row>
    <row r="543" spans="1:11" ht="23.25" customHeight="1">
      <c r="A543" s="39"/>
      <c r="C543" s="41"/>
      <c r="D543" s="41"/>
      <c r="E543" s="41"/>
      <c r="F543" s="41"/>
      <c r="G543" s="41"/>
      <c r="H543" s="41"/>
      <c r="I543" s="41"/>
      <c r="J543" s="41"/>
      <c r="K543" s="41"/>
    </row>
    <row r="544" spans="1:11" ht="23.25" customHeight="1">
      <c r="A544" s="39"/>
      <c r="C544" s="41"/>
      <c r="D544" s="41"/>
      <c r="E544" s="41"/>
      <c r="F544" s="41"/>
      <c r="G544" s="41"/>
      <c r="H544" s="41"/>
      <c r="I544" s="41"/>
      <c r="J544" s="41"/>
      <c r="K544" s="41"/>
    </row>
    <row r="545" spans="1:11" ht="23.25" customHeight="1">
      <c r="A545" s="39"/>
      <c r="C545" s="41"/>
      <c r="D545" s="41"/>
      <c r="E545" s="41"/>
      <c r="F545" s="41"/>
      <c r="G545" s="41"/>
      <c r="H545" s="41"/>
      <c r="I545" s="41"/>
      <c r="J545" s="41"/>
      <c r="K545" s="41"/>
    </row>
    <row r="546" spans="1:11" ht="23.25" customHeight="1">
      <c r="A546" s="39"/>
      <c r="C546" s="41"/>
      <c r="D546" s="41"/>
      <c r="E546" s="41"/>
      <c r="F546" s="41"/>
      <c r="G546" s="41"/>
      <c r="H546" s="41"/>
      <c r="I546" s="41"/>
      <c r="J546" s="41"/>
      <c r="K546" s="41"/>
    </row>
    <row r="547" spans="1:11" ht="23.25" customHeight="1">
      <c r="A547" s="39"/>
      <c r="C547" s="41"/>
      <c r="D547" s="41"/>
      <c r="E547" s="41"/>
      <c r="F547" s="41"/>
      <c r="G547" s="41"/>
      <c r="H547" s="41"/>
      <c r="I547" s="41"/>
      <c r="J547" s="41"/>
      <c r="K547" s="41"/>
    </row>
    <row r="548" spans="1:11" ht="23.25" customHeight="1">
      <c r="A548" s="39"/>
      <c r="C548" s="41"/>
      <c r="D548" s="41"/>
      <c r="E548" s="41"/>
      <c r="F548" s="41"/>
      <c r="G548" s="41"/>
      <c r="H548" s="41"/>
      <c r="I548" s="41"/>
      <c r="J548" s="41"/>
      <c r="K548" s="41"/>
    </row>
    <row r="549" spans="1:11" ht="23.25" customHeight="1">
      <c r="A549" s="39"/>
      <c r="C549" s="41"/>
      <c r="D549" s="41"/>
      <c r="E549" s="41"/>
      <c r="F549" s="41"/>
      <c r="G549" s="41"/>
      <c r="H549" s="41"/>
      <c r="I549" s="41"/>
      <c r="J549" s="41"/>
      <c r="K549" s="41"/>
    </row>
    <row r="550" spans="1:11" ht="23.25" customHeight="1">
      <c r="A550" s="39"/>
      <c r="C550" s="41"/>
      <c r="D550" s="41"/>
      <c r="E550" s="41"/>
      <c r="F550" s="41"/>
      <c r="G550" s="41"/>
      <c r="H550" s="41"/>
      <c r="I550" s="41"/>
      <c r="J550" s="41"/>
      <c r="K550" s="41"/>
    </row>
    <row r="551" spans="1:11" ht="23.25" customHeight="1">
      <c r="A551" s="39"/>
      <c r="C551" s="41"/>
      <c r="D551" s="41"/>
      <c r="E551" s="41"/>
      <c r="F551" s="41"/>
      <c r="G551" s="41"/>
      <c r="H551" s="41"/>
      <c r="I551" s="41"/>
      <c r="J551" s="41"/>
      <c r="K551" s="41"/>
    </row>
    <row r="552" spans="1:11" ht="23.25" customHeight="1">
      <c r="A552" s="39"/>
      <c r="C552" s="41"/>
      <c r="D552" s="41"/>
      <c r="E552" s="41"/>
      <c r="F552" s="41"/>
      <c r="G552" s="41"/>
      <c r="H552" s="41"/>
      <c r="I552" s="41"/>
      <c r="J552" s="41"/>
      <c r="K552" s="41"/>
    </row>
    <row r="553" spans="1:11" ht="23.25" customHeight="1">
      <c r="A553" s="39"/>
      <c r="C553" s="41"/>
      <c r="D553" s="41"/>
      <c r="E553" s="41"/>
      <c r="F553" s="41"/>
      <c r="G553" s="41"/>
      <c r="H553" s="41"/>
      <c r="I553" s="41"/>
      <c r="J553" s="41"/>
      <c r="K553" s="41"/>
    </row>
    <row r="554" spans="1:11" ht="23.25" customHeight="1">
      <c r="A554" s="39"/>
      <c r="C554" s="41"/>
      <c r="D554" s="41"/>
      <c r="E554" s="41"/>
      <c r="F554" s="41"/>
      <c r="G554" s="41"/>
      <c r="H554" s="41"/>
      <c r="I554" s="41"/>
      <c r="J554" s="41"/>
      <c r="K554" s="41"/>
    </row>
    <row r="555" spans="1:11" ht="23.25" customHeight="1">
      <c r="A555" s="39"/>
      <c r="C555" s="41"/>
      <c r="D555" s="41"/>
      <c r="E555" s="41"/>
      <c r="F555" s="41"/>
      <c r="G555" s="41"/>
      <c r="H555" s="41"/>
      <c r="I555" s="41"/>
      <c r="J555" s="41"/>
      <c r="K555" s="41"/>
    </row>
    <row r="556" spans="1:11" ht="23.25" customHeight="1">
      <c r="A556" s="39"/>
      <c r="C556" s="41"/>
      <c r="D556" s="41"/>
      <c r="E556" s="41"/>
      <c r="F556" s="41"/>
      <c r="G556" s="41"/>
      <c r="H556" s="41"/>
      <c r="I556" s="41"/>
      <c r="J556" s="41"/>
      <c r="K556" s="41"/>
    </row>
    <row r="557" spans="1:11" ht="23.25" customHeight="1">
      <c r="A557" s="39"/>
      <c r="C557" s="41"/>
      <c r="D557" s="41"/>
      <c r="E557" s="41"/>
      <c r="F557" s="41"/>
      <c r="G557" s="41"/>
      <c r="H557" s="41"/>
      <c r="I557" s="41"/>
      <c r="J557" s="41"/>
      <c r="K557" s="41"/>
    </row>
    <row r="558" spans="1:11" ht="23.25" customHeight="1">
      <c r="A558" s="39"/>
      <c r="C558" s="41"/>
      <c r="D558" s="41"/>
      <c r="E558" s="41"/>
      <c r="F558" s="41"/>
      <c r="G558" s="41"/>
      <c r="H558" s="41"/>
      <c r="I558" s="41"/>
      <c r="J558" s="41"/>
      <c r="K558" s="41"/>
    </row>
    <row r="559" spans="1:11" ht="23.25" customHeight="1">
      <c r="A559" s="39"/>
      <c r="C559" s="41"/>
      <c r="D559" s="41"/>
      <c r="E559" s="41"/>
      <c r="F559" s="41"/>
      <c r="G559" s="41"/>
      <c r="H559" s="41"/>
      <c r="I559" s="41"/>
      <c r="J559" s="41"/>
      <c r="K559" s="41"/>
    </row>
    <row r="560" spans="1:11" ht="23.25" customHeight="1">
      <c r="A560" s="39"/>
      <c r="C560" s="41"/>
      <c r="D560" s="41"/>
      <c r="E560" s="41"/>
      <c r="F560" s="41"/>
      <c r="G560" s="41"/>
      <c r="H560" s="41"/>
      <c r="I560" s="41"/>
      <c r="J560" s="41"/>
      <c r="K560" s="41"/>
    </row>
    <row r="561" spans="1:11" ht="23.25" customHeight="1">
      <c r="A561" s="39"/>
      <c r="C561" s="41"/>
      <c r="D561" s="41"/>
      <c r="E561" s="41"/>
      <c r="F561" s="41"/>
      <c r="G561" s="41"/>
      <c r="H561" s="41"/>
      <c r="I561" s="41"/>
      <c r="J561" s="41"/>
      <c r="K561" s="41"/>
    </row>
    <row r="562" spans="1:11" ht="23.25" customHeight="1">
      <c r="A562" s="39"/>
      <c r="C562" s="41"/>
      <c r="D562" s="41"/>
      <c r="E562" s="41"/>
      <c r="F562" s="41"/>
      <c r="G562" s="41"/>
      <c r="H562" s="41"/>
      <c r="I562" s="41"/>
      <c r="J562" s="41"/>
      <c r="K562" s="41"/>
    </row>
    <row r="563" spans="1:11" ht="23.25" customHeight="1">
      <c r="A563" s="39"/>
      <c r="C563" s="41"/>
      <c r="D563" s="41"/>
      <c r="E563" s="41"/>
      <c r="F563" s="41"/>
      <c r="G563" s="41"/>
      <c r="H563" s="41"/>
      <c r="I563" s="41"/>
      <c r="J563" s="41"/>
      <c r="K563" s="41"/>
    </row>
    <row r="564" spans="1:11" ht="23.25" customHeight="1">
      <c r="A564" s="39"/>
      <c r="C564" s="41"/>
      <c r="D564" s="41"/>
      <c r="E564" s="41"/>
      <c r="F564" s="41"/>
      <c r="G564" s="41"/>
      <c r="H564" s="41"/>
      <c r="I564" s="41"/>
      <c r="J564" s="41"/>
      <c r="K564" s="41"/>
    </row>
    <row r="565" spans="1:11" ht="23.25" customHeight="1">
      <c r="A565" s="39"/>
      <c r="C565" s="41"/>
      <c r="D565" s="41"/>
      <c r="E565" s="41"/>
      <c r="F565" s="41"/>
      <c r="G565" s="41"/>
      <c r="H565" s="41"/>
      <c r="I565" s="41"/>
      <c r="J565" s="41"/>
      <c r="K565" s="41"/>
    </row>
    <row r="566" spans="1:11" ht="23.25" customHeight="1">
      <c r="A566" s="39"/>
      <c r="C566" s="41"/>
      <c r="D566" s="41"/>
      <c r="E566" s="41"/>
      <c r="F566" s="41"/>
      <c r="G566" s="41"/>
      <c r="H566" s="41"/>
      <c r="I566" s="41"/>
      <c r="J566" s="41"/>
      <c r="K566" s="41"/>
    </row>
    <row r="567" spans="1:11" ht="23.25" customHeight="1">
      <c r="A567" s="39"/>
      <c r="C567" s="41"/>
      <c r="D567" s="41"/>
      <c r="E567" s="41"/>
      <c r="F567" s="41"/>
      <c r="G567" s="41"/>
      <c r="H567" s="41"/>
      <c r="I567" s="41"/>
      <c r="J567" s="41"/>
      <c r="K567" s="41"/>
    </row>
    <row r="568" spans="1:11" ht="23.25" customHeight="1">
      <c r="A568" s="39"/>
      <c r="C568" s="41"/>
      <c r="D568" s="41"/>
      <c r="E568" s="41"/>
      <c r="F568" s="41"/>
      <c r="G568" s="41"/>
      <c r="H568" s="41"/>
      <c r="I568" s="41"/>
      <c r="J568" s="41"/>
      <c r="K568" s="41"/>
    </row>
    <row r="569" spans="1:11" ht="23.25" customHeight="1">
      <c r="A569" s="39"/>
      <c r="C569" s="41"/>
      <c r="D569" s="41"/>
      <c r="E569" s="41"/>
      <c r="F569" s="41"/>
      <c r="G569" s="41"/>
      <c r="H569" s="41"/>
      <c r="I569" s="41"/>
      <c r="J569" s="41"/>
      <c r="K569" s="41"/>
    </row>
    <row r="570" spans="1:11" ht="23.25" customHeight="1">
      <c r="A570" s="39"/>
      <c r="C570" s="41"/>
      <c r="D570" s="41"/>
      <c r="E570" s="41"/>
      <c r="F570" s="41"/>
      <c r="G570" s="41"/>
      <c r="H570" s="41"/>
      <c r="I570" s="41"/>
      <c r="J570" s="41"/>
      <c r="K570" s="41"/>
    </row>
    <row r="571" spans="1:11" ht="23.25" customHeight="1">
      <c r="A571" s="39"/>
      <c r="C571" s="41"/>
      <c r="D571" s="41"/>
      <c r="E571" s="41"/>
      <c r="F571" s="41"/>
      <c r="G571" s="41"/>
      <c r="H571" s="41"/>
      <c r="I571" s="41"/>
      <c r="J571" s="41"/>
      <c r="K571" s="41"/>
    </row>
    <row r="572" spans="1:11" ht="23.25" customHeight="1">
      <c r="A572" s="39"/>
      <c r="C572" s="41"/>
      <c r="D572" s="41"/>
      <c r="E572" s="41"/>
      <c r="F572" s="41"/>
      <c r="G572" s="41"/>
      <c r="H572" s="41"/>
      <c r="I572" s="41"/>
      <c r="J572" s="41"/>
      <c r="K572" s="41"/>
    </row>
    <row r="573" spans="1:11" ht="23.25" customHeight="1">
      <c r="A573" s="39"/>
      <c r="C573" s="41"/>
      <c r="D573" s="41"/>
      <c r="E573" s="41"/>
      <c r="F573" s="41"/>
      <c r="G573" s="41"/>
      <c r="H573" s="41"/>
      <c r="I573" s="41"/>
      <c r="J573" s="41"/>
      <c r="K573" s="41"/>
    </row>
    <row r="574" spans="1:11" ht="23.25" customHeight="1">
      <c r="A574" s="39"/>
      <c r="C574" s="41"/>
      <c r="D574" s="41"/>
      <c r="E574" s="41"/>
      <c r="F574" s="41"/>
      <c r="G574" s="41"/>
      <c r="H574" s="41"/>
      <c r="I574" s="41"/>
      <c r="J574" s="41"/>
      <c r="K574" s="41"/>
    </row>
    <row r="575" spans="1:11" ht="23.25" customHeight="1">
      <c r="A575" s="39"/>
      <c r="C575" s="41"/>
      <c r="D575" s="41"/>
      <c r="E575" s="41"/>
      <c r="F575" s="41"/>
      <c r="G575" s="41"/>
      <c r="H575" s="41"/>
      <c r="I575" s="41"/>
      <c r="J575" s="41"/>
      <c r="K575" s="41"/>
    </row>
    <row r="576" spans="1:11" ht="23.25" customHeight="1">
      <c r="A576" s="39"/>
      <c r="C576" s="41"/>
      <c r="D576" s="41"/>
      <c r="E576" s="41"/>
      <c r="F576" s="41"/>
      <c r="G576" s="41"/>
      <c r="H576" s="41"/>
      <c r="I576" s="41"/>
      <c r="J576" s="41"/>
      <c r="K576" s="41"/>
    </row>
    <row r="577" spans="1:11" ht="23.25" customHeight="1">
      <c r="A577" s="39"/>
      <c r="C577" s="41"/>
      <c r="D577" s="41"/>
      <c r="E577" s="41"/>
      <c r="F577" s="41"/>
      <c r="G577" s="41"/>
      <c r="H577" s="41"/>
      <c r="I577" s="41"/>
      <c r="J577" s="41"/>
      <c r="K577" s="41"/>
    </row>
    <row r="578" spans="1:11" ht="23.25" customHeight="1">
      <c r="A578" s="39"/>
      <c r="C578" s="41"/>
      <c r="D578" s="41"/>
      <c r="E578" s="41"/>
      <c r="F578" s="41"/>
      <c r="G578" s="41"/>
      <c r="H578" s="41"/>
      <c r="I578" s="41"/>
      <c r="J578" s="41"/>
      <c r="K578" s="41"/>
    </row>
    <row r="579" spans="1:11" ht="23.25" customHeight="1">
      <c r="A579" s="39"/>
      <c r="C579" s="41"/>
      <c r="D579" s="41"/>
      <c r="E579" s="41"/>
      <c r="F579" s="41"/>
      <c r="G579" s="41"/>
      <c r="H579" s="41"/>
      <c r="I579" s="41"/>
      <c r="J579" s="41"/>
      <c r="K579" s="41"/>
    </row>
    <row r="580" spans="1:11" ht="23.25" customHeight="1">
      <c r="A580" s="39"/>
      <c r="C580" s="41"/>
      <c r="D580" s="41"/>
      <c r="E580" s="41"/>
      <c r="F580" s="41"/>
      <c r="G580" s="41"/>
      <c r="H580" s="41"/>
      <c r="I580" s="41"/>
      <c r="J580" s="41"/>
      <c r="K580" s="41"/>
    </row>
    <row r="581" spans="1:11" ht="23.25" customHeight="1">
      <c r="A581" s="39"/>
      <c r="C581" s="41"/>
      <c r="D581" s="41"/>
      <c r="E581" s="41"/>
      <c r="F581" s="41"/>
      <c r="G581" s="41"/>
      <c r="H581" s="41"/>
      <c r="I581" s="41"/>
      <c r="J581" s="41"/>
      <c r="K581" s="41"/>
    </row>
    <row r="582" spans="1:11" ht="23.25" customHeight="1">
      <c r="A582" s="39"/>
      <c r="C582" s="41"/>
      <c r="D582" s="41"/>
      <c r="E582" s="41"/>
      <c r="F582" s="41"/>
      <c r="G582" s="41"/>
      <c r="H582" s="41"/>
      <c r="I582" s="41"/>
      <c r="J582" s="41"/>
      <c r="K582" s="41"/>
    </row>
    <row r="583" spans="1:11" ht="23.25" customHeight="1">
      <c r="A583" s="39"/>
      <c r="C583" s="41"/>
      <c r="D583" s="41"/>
      <c r="E583" s="41"/>
      <c r="F583" s="41"/>
      <c r="G583" s="41"/>
      <c r="H583" s="41"/>
      <c r="I583" s="41"/>
      <c r="J583" s="41"/>
      <c r="K583" s="41"/>
    </row>
    <row r="584" spans="1:11" ht="23.25" customHeight="1">
      <c r="A584" s="39"/>
      <c r="C584" s="41"/>
      <c r="D584" s="41"/>
      <c r="E584" s="41"/>
      <c r="F584" s="41"/>
      <c r="G584" s="41"/>
      <c r="H584" s="41"/>
      <c r="I584" s="41"/>
      <c r="J584" s="41"/>
      <c r="K584" s="41"/>
    </row>
    <row r="585" spans="1:11" ht="23.25" customHeight="1">
      <c r="A585" s="39"/>
      <c r="C585" s="41"/>
      <c r="D585" s="41"/>
      <c r="E585" s="41"/>
      <c r="F585" s="41"/>
      <c r="G585" s="41"/>
      <c r="H585" s="41"/>
      <c r="I585" s="41"/>
      <c r="J585" s="41"/>
      <c r="K585" s="41"/>
    </row>
    <row r="586" spans="1:11" ht="23.25" customHeight="1">
      <c r="A586" s="39"/>
      <c r="C586" s="41"/>
      <c r="D586" s="41"/>
      <c r="E586" s="41"/>
      <c r="F586" s="41"/>
      <c r="G586" s="41"/>
      <c r="H586" s="41"/>
      <c r="I586" s="41"/>
      <c r="J586" s="41"/>
      <c r="K586" s="41"/>
    </row>
    <row r="587" spans="1:11" ht="23.25" customHeight="1">
      <c r="A587" s="39"/>
      <c r="C587" s="41"/>
      <c r="D587" s="41"/>
      <c r="E587" s="41"/>
      <c r="F587" s="41"/>
      <c r="G587" s="41"/>
      <c r="H587" s="41"/>
      <c r="I587" s="41"/>
      <c r="J587" s="41"/>
      <c r="K587" s="41"/>
    </row>
    <row r="588" spans="1:11" ht="23.25" customHeight="1">
      <c r="A588" s="39"/>
      <c r="C588" s="41"/>
      <c r="D588" s="41"/>
      <c r="E588" s="41"/>
      <c r="F588" s="41"/>
      <c r="G588" s="41"/>
      <c r="H588" s="41"/>
      <c r="I588" s="41"/>
      <c r="J588" s="41"/>
      <c r="K588" s="41"/>
    </row>
    <row r="589" spans="1:11" ht="23.25" customHeight="1">
      <c r="A589" s="39"/>
      <c r="C589" s="41"/>
      <c r="D589" s="41"/>
      <c r="E589" s="41"/>
      <c r="F589" s="41"/>
      <c r="G589" s="41"/>
      <c r="H589" s="41"/>
      <c r="I589" s="41"/>
      <c r="J589" s="41"/>
      <c r="K589" s="41"/>
    </row>
    <row r="590" spans="1:11" ht="23.25" customHeight="1">
      <c r="A590" s="39"/>
      <c r="C590" s="41"/>
      <c r="D590" s="41"/>
      <c r="E590" s="41"/>
      <c r="F590" s="41"/>
      <c r="G590" s="41"/>
      <c r="H590" s="41"/>
      <c r="I590" s="41"/>
      <c r="J590" s="41"/>
      <c r="K590" s="41"/>
    </row>
    <row r="591" spans="1:11" ht="23.25" customHeight="1">
      <c r="A591" s="39"/>
      <c r="C591" s="41"/>
      <c r="D591" s="41"/>
      <c r="E591" s="41"/>
      <c r="F591" s="41"/>
      <c r="G591" s="41"/>
      <c r="H591" s="41"/>
      <c r="I591" s="41"/>
      <c r="J591" s="41"/>
      <c r="K591" s="41"/>
    </row>
    <row r="592" spans="1:11" ht="23.25" customHeight="1">
      <c r="A592" s="39"/>
      <c r="C592" s="41"/>
      <c r="D592" s="41"/>
      <c r="E592" s="41"/>
      <c r="F592" s="41"/>
      <c r="G592" s="41"/>
      <c r="H592" s="41"/>
      <c r="I592" s="41"/>
      <c r="J592" s="41"/>
      <c r="K592" s="41"/>
    </row>
    <row r="593" spans="1:11" ht="23.25" customHeight="1">
      <c r="A593" s="39"/>
      <c r="C593" s="41"/>
      <c r="D593" s="41"/>
      <c r="E593" s="41"/>
      <c r="F593" s="41"/>
      <c r="G593" s="41"/>
      <c r="H593" s="41"/>
      <c r="I593" s="41"/>
      <c r="J593" s="41"/>
      <c r="K593" s="41"/>
    </row>
    <row r="594" spans="1:11" ht="23.25" customHeight="1">
      <c r="A594" s="39"/>
      <c r="C594" s="41"/>
      <c r="D594" s="41"/>
      <c r="E594" s="41"/>
      <c r="F594" s="41"/>
      <c r="G594" s="41"/>
      <c r="H594" s="41"/>
      <c r="I594" s="41"/>
      <c r="J594" s="41"/>
      <c r="K594" s="41"/>
    </row>
    <row r="595" spans="1:11" ht="23.25" customHeight="1">
      <c r="A595" s="39"/>
      <c r="C595" s="41"/>
      <c r="D595" s="41"/>
      <c r="E595" s="41"/>
      <c r="F595" s="41"/>
      <c r="G595" s="41"/>
      <c r="H595" s="41"/>
      <c r="I595" s="41"/>
      <c r="J595" s="41"/>
      <c r="K595" s="41"/>
    </row>
    <row r="596" spans="1:11" ht="23.25" customHeight="1">
      <c r="A596" s="39"/>
      <c r="C596" s="41"/>
      <c r="D596" s="41"/>
      <c r="E596" s="41"/>
      <c r="F596" s="41"/>
      <c r="G596" s="41"/>
      <c r="H596" s="41"/>
      <c r="I596" s="41"/>
      <c r="J596" s="41"/>
      <c r="K596" s="41"/>
    </row>
    <row r="597" spans="1:11" ht="23.25" customHeight="1">
      <c r="A597" s="39"/>
      <c r="C597" s="41"/>
      <c r="D597" s="41"/>
      <c r="E597" s="41"/>
      <c r="F597" s="41"/>
      <c r="G597" s="41"/>
      <c r="H597" s="41"/>
      <c r="I597" s="41"/>
      <c r="J597" s="41"/>
      <c r="K597" s="41"/>
    </row>
    <row r="598" spans="1:11" ht="23.25" customHeight="1">
      <c r="A598" s="39"/>
      <c r="C598" s="41"/>
      <c r="D598" s="41"/>
      <c r="E598" s="41"/>
      <c r="F598" s="41"/>
      <c r="G598" s="41"/>
      <c r="H598" s="41"/>
      <c r="I598" s="41"/>
      <c r="J598" s="41"/>
      <c r="K598" s="41"/>
    </row>
    <row r="599" spans="1:11" ht="23.25" customHeight="1">
      <c r="A599" s="39"/>
      <c r="C599" s="41"/>
      <c r="D599" s="41"/>
      <c r="E599" s="41"/>
      <c r="F599" s="41"/>
      <c r="G599" s="41"/>
      <c r="H599" s="41"/>
      <c r="I599" s="41"/>
      <c r="J599" s="41"/>
      <c r="K599" s="41"/>
    </row>
    <row r="600" spans="1:11" ht="23.25" customHeight="1">
      <c r="A600" s="39"/>
      <c r="C600" s="41"/>
      <c r="D600" s="41"/>
      <c r="E600" s="41"/>
      <c r="F600" s="41"/>
      <c r="G600" s="41"/>
      <c r="H600" s="41"/>
      <c r="I600" s="41"/>
      <c r="J600" s="41"/>
      <c r="K600" s="41"/>
    </row>
    <row r="601" spans="1:11" ht="23.25" customHeight="1">
      <c r="A601" s="39"/>
      <c r="C601" s="41"/>
      <c r="D601" s="41"/>
      <c r="E601" s="41"/>
      <c r="F601" s="41"/>
      <c r="G601" s="41"/>
      <c r="H601" s="41"/>
      <c r="I601" s="41"/>
      <c r="J601" s="41"/>
      <c r="K601" s="41"/>
    </row>
    <row r="602" spans="1:11" ht="23.25" customHeight="1">
      <c r="A602" s="39"/>
      <c r="C602" s="41"/>
      <c r="D602" s="41"/>
      <c r="E602" s="41"/>
      <c r="F602" s="41"/>
      <c r="G602" s="41"/>
      <c r="H602" s="41"/>
      <c r="I602" s="41"/>
      <c r="J602" s="41"/>
      <c r="K602" s="41"/>
    </row>
    <row r="603" spans="1:11" ht="23.25" customHeight="1">
      <c r="A603" s="39"/>
      <c r="C603" s="41"/>
      <c r="D603" s="41"/>
      <c r="E603" s="41"/>
      <c r="F603" s="41"/>
      <c r="G603" s="41"/>
      <c r="H603" s="41"/>
      <c r="I603" s="41"/>
      <c r="J603" s="41"/>
      <c r="K603" s="41"/>
    </row>
    <row r="604" spans="1:11" ht="23.25" customHeight="1">
      <c r="A604" s="39"/>
      <c r="C604" s="41"/>
      <c r="D604" s="41"/>
      <c r="E604" s="41"/>
      <c r="F604" s="41"/>
      <c r="G604" s="41"/>
      <c r="H604" s="41"/>
      <c r="I604" s="41"/>
      <c r="J604" s="41"/>
      <c r="K604" s="41"/>
    </row>
    <row r="605" spans="1:11" ht="23.25" customHeight="1">
      <c r="A605" s="39"/>
      <c r="C605" s="41"/>
      <c r="D605" s="41"/>
      <c r="E605" s="41"/>
      <c r="F605" s="41"/>
      <c r="G605" s="41"/>
      <c r="H605" s="41"/>
      <c r="I605" s="41"/>
      <c r="J605" s="41"/>
      <c r="K605" s="41"/>
    </row>
    <row r="606" spans="1:11" ht="23.25" customHeight="1">
      <c r="A606" s="39"/>
      <c r="C606" s="41"/>
      <c r="D606" s="41"/>
      <c r="E606" s="41"/>
      <c r="F606" s="41"/>
      <c r="G606" s="41"/>
      <c r="H606" s="41"/>
      <c r="I606" s="41"/>
      <c r="J606" s="41"/>
      <c r="K606" s="41"/>
    </row>
    <row r="607" spans="1:11" ht="23.25" customHeight="1">
      <c r="A607" s="39"/>
      <c r="C607" s="41"/>
      <c r="D607" s="41"/>
      <c r="E607" s="41"/>
      <c r="F607" s="41"/>
      <c r="G607" s="41"/>
      <c r="H607" s="41"/>
      <c r="I607" s="41"/>
      <c r="J607" s="41"/>
      <c r="K607" s="41"/>
    </row>
    <row r="608" spans="1:11" ht="23.25" customHeight="1">
      <c r="A608" s="39"/>
      <c r="C608" s="41"/>
      <c r="D608" s="41"/>
      <c r="E608" s="41"/>
      <c r="F608" s="41"/>
      <c r="G608" s="41"/>
      <c r="H608" s="41"/>
      <c r="I608" s="41"/>
      <c r="J608" s="41"/>
      <c r="K608" s="41"/>
    </row>
    <row r="609" spans="1:11" ht="23.25" customHeight="1">
      <c r="A609" s="39"/>
      <c r="C609" s="41"/>
      <c r="D609" s="41"/>
      <c r="E609" s="41"/>
      <c r="F609" s="41"/>
      <c r="G609" s="41"/>
      <c r="H609" s="41"/>
      <c r="I609" s="41"/>
      <c r="J609" s="41"/>
      <c r="K609" s="41"/>
    </row>
    <row r="610" spans="1:11" ht="23.25" customHeight="1">
      <c r="A610" s="39"/>
      <c r="C610" s="41"/>
      <c r="D610" s="41"/>
      <c r="E610" s="41"/>
      <c r="F610" s="41"/>
      <c r="G610" s="41"/>
      <c r="H610" s="41"/>
      <c r="I610" s="41"/>
      <c r="J610" s="41"/>
      <c r="K610" s="41"/>
    </row>
    <row r="611" spans="1:11" ht="23.25" customHeight="1">
      <c r="A611" s="39"/>
      <c r="C611" s="41"/>
      <c r="D611" s="41"/>
      <c r="E611" s="41"/>
      <c r="F611" s="41"/>
      <c r="G611" s="41"/>
      <c r="H611" s="41"/>
      <c r="I611" s="41"/>
      <c r="J611" s="41"/>
      <c r="K611" s="41"/>
    </row>
    <row r="612" spans="1:11" ht="23.25" customHeight="1">
      <c r="A612" s="39"/>
      <c r="C612" s="41"/>
      <c r="D612" s="41"/>
      <c r="E612" s="41"/>
      <c r="F612" s="41"/>
      <c r="G612" s="41"/>
      <c r="H612" s="41"/>
      <c r="I612" s="41"/>
      <c r="J612" s="41"/>
      <c r="K612" s="41"/>
    </row>
    <row r="613" spans="1:11" ht="23.25" customHeight="1">
      <c r="A613" s="39"/>
      <c r="C613" s="41"/>
      <c r="D613" s="41"/>
      <c r="E613" s="41"/>
      <c r="F613" s="41"/>
      <c r="G613" s="41"/>
      <c r="H613" s="41"/>
      <c r="I613" s="41"/>
      <c r="J613" s="41"/>
      <c r="K613" s="41"/>
    </row>
    <row r="614" spans="1:11" ht="23.25" customHeight="1">
      <c r="A614" s="39"/>
      <c r="C614" s="41"/>
      <c r="D614" s="41"/>
      <c r="E614" s="41"/>
      <c r="F614" s="41"/>
      <c r="G614" s="41"/>
      <c r="H614" s="41"/>
      <c r="I614" s="41"/>
      <c r="J614" s="41"/>
      <c r="K614" s="41"/>
    </row>
    <row r="615" spans="1:11" ht="23.25" customHeight="1">
      <c r="A615" s="39"/>
      <c r="C615" s="41"/>
      <c r="D615" s="41"/>
      <c r="E615" s="41"/>
      <c r="F615" s="41"/>
      <c r="G615" s="41"/>
      <c r="H615" s="41"/>
      <c r="I615" s="41"/>
      <c r="J615" s="41"/>
      <c r="K615" s="41"/>
    </row>
    <row r="616" spans="1:11" ht="23.25" customHeight="1">
      <c r="A616" s="39"/>
      <c r="C616" s="41"/>
      <c r="D616" s="41"/>
      <c r="E616" s="41"/>
      <c r="F616" s="41"/>
      <c r="G616" s="41"/>
      <c r="H616" s="41"/>
      <c r="I616" s="41"/>
      <c r="J616" s="41"/>
      <c r="K616" s="41"/>
    </row>
    <row r="617" spans="1:11" ht="23.25" customHeight="1">
      <c r="A617" s="39"/>
      <c r="C617" s="41"/>
      <c r="D617" s="41"/>
      <c r="E617" s="41"/>
      <c r="F617" s="41"/>
      <c r="G617" s="41"/>
      <c r="H617" s="41"/>
      <c r="I617" s="41"/>
      <c r="J617" s="41"/>
      <c r="K617" s="41"/>
    </row>
    <row r="618" spans="1:11" ht="23.25" customHeight="1">
      <c r="A618" s="39"/>
      <c r="C618" s="41"/>
      <c r="D618" s="41"/>
      <c r="E618" s="41"/>
      <c r="F618" s="41"/>
      <c r="G618" s="41"/>
      <c r="H618" s="41"/>
      <c r="I618" s="41"/>
      <c r="J618" s="41"/>
      <c r="K618" s="41"/>
    </row>
    <row r="619" spans="1:11" ht="23.25" customHeight="1">
      <c r="A619" s="39"/>
      <c r="C619" s="41"/>
      <c r="D619" s="41"/>
      <c r="E619" s="41"/>
      <c r="F619" s="41"/>
      <c r="G619" s="41"/>
      <c r="H619" s="41"/>
      <c r="I619" s="41"/>
      <c r="J619" s="41"/>
      <c r="K619" s="41"/>
    </row>
    <row r="620" spans="1:11" ht="23.25" customHeight="1">
      <c r="A620" s="39"/>
      <c r="C620" s="41"/>
      <c r="D620" s="41"/>
      <c r="E620" s="41"/>
      <c r="F620" s="41"/>
      <c r="G620" s="41"/>
      <c r="H620" s="41"/>
      <c r="I620" s="41"/>
      <c r="J620" s="41"/>
      <c r="K620" s="41"/>
    </row>
    <row r="621" spans="1:11" ht="23.25" customHeight="1">
      <c r="A621" s="39"/>
      <c r="C621" s="41"/>
      <c r="D621" s="41"/>
      <c r="E621" s="41"/>
      <c r="F621" s="41"/>
      <c r="G621" s="41"/>
      <c r="H621" s="41"/>
      <c r="I621" s="41"/>
      <c r="J621" s="41"/>
      <c r="K621" s="41"/>
    </row>
    <row r="622" spans="1:11" ht="23.25" customHeight="1">
      <c r="A622" s="39"/>
      <c r="C622" s="41"/>
      <c r="D622" s="41"/>
      <c r="E622" s="41"/>
      <c r="F622" s="41"/>
      <c r="G622" s="41"/>
      <c r="H622" s="41"/>
      <c r="I622" s="41"/>
      <c r="J622" s="41"/>
      <c r="K622" s="41"/>
    </row>
    <row r="623" spans="1:11" ht="23.25" customHeight="1">
      <c r="A623" s="39"/>
      <c r="C623" s="41"/>
      <c r="D623" s="41"/>
      <c r="E623" s="41"/>
      <c r="F623" s="41"/>
      <c r="G623" s="41"/>
      <c r="H623" s="41"/>
      <c r="I623" s="41"/>
      <c r="J623" s="41"/>
      <c r="K623" s="41"/>
    </row>
    <row r="624" spans="1:11" ht="23.25" customHeight="1">
      <c r="A624" s="39"/>
      <c r="C624" s="41"/>
      <c r="D624" s="41"/>
      <c r="E624" s="41"/>
      <c r="F624" s="41"/>
      <c r="G624" s="41"/>
      <c r="H624" s="41"/>
      <c r="I624" s="41"/>
      <c r="J624" s="41"/>
      <c r="K624" s="41"/>
    </row>
    <row r="625" spans="1:11" ht="23.25" customHeight="1">
      <c r="A625" s="39"/>
      <c r="C625" s="41"/>
      <c r="D625" s="41"/>
      <c r="E625" s="41"/>
      <c r="F625" s="41"/>
      <c r="G625" s="41"/>
      <c r="H625" s="41"/>
      <c r="I625" s="41"/>
      <c r="J625" s="41"/>
      <c r="K625" s="41"/>
    </row>
    <row r="626" spans="1:11" ht="23.25" customHeight="1">
      <c r="A626" s="39"/>
      <c r="C626" s="41"/>
      <c r="D626" s="41"/>
      <c r="E626" s="41"/>
      <c r="F626" s="41"/>
      <c r="G626" s="41"/>
      <c r="H626" s="41"/>
      <c r="I626" s="41"/>
      <c r="J626" s="41"/>
      <c r="K626" s="41"/>
    </row>
    <row r="627" spans="1:11" ht="23.25" customHeight="1">
      <c r="A627" s="39"/>
      <c r="C627" s="41"/>
      <c r="D627" s="41"/>
      <c r="E627" s="41"/>
      <c r="F627" s="41"/>
      <c r="G627" s="41"/>
      <c r="H627" s="41"/>
      <c r="I627" s="41"/>
      <c r="J627" s="41"/>
      <c r="K627" s="41"/>
    </row>
    <row r="628" spans="1:11" ht="23.25" customHeight="1">
      <c r="A628" s="39"/>
      <c r="C628" s="41"/>
      <c r="D628" s="41"/>
      <c r="E628" s="41"/>
      <c r="F628" s="41"/>
      <c r="G628" s="41"/>
      <c r="H628" s="41"/>
      <c r="I628" s="41"/>
      <c r="J628" s="41"/>
      <c r="K628" s="41"/>
    </row>
    <row r="629" spans="1:11" ht="23.25" customHeight="1">
      <c r="A629" s="39"/>
      <c r="C629" s="41"/>
      <c r="D629" s="41"/>
      <c r="E629" s="41"/>
      <c r="F629" s="41"/>
      <c r="G629" s="41"/>
      <c r="H629" s="41"/>
      <c r="I629" s="41"/>
      <c r="J629" s="41"/>
      <c r="K629" s="41"/>
    </row>
    <row r="630" spans="1:11" ht="23.25" customHeight="1">
      <c r="A630" s="39"/>
      <c r="C630" s="41"/>
      <c r="D630" s="41"/>
      <c r="E630" s="41"/>
      <c r="F630" s="41"/>
      <c r="G630" s="41"/>
      <c r="H630" s="41"/>
      <c r="I630" s="41"/>
      <c r="J630" s="41"/>
      <c r="K630" s="41"/>
    </row>
    <row r="631" spans="1:11" ht="23.25" customHeight="1">
      <c r="A631" s="39"/>
      <c r="C631" s="41"/>
      <c r="D631" s="41"/>
      <c r="E631" s="41"/>
      <c r="F631" s="41"/>
      <c r="G631" s="41"/>
      <c r="H631" s="41"/>
      <c r="I631" s="41"/>
      <c r="J631" s="41"/>
      <c r="K631" s="41"/>
    </row>
    <row r="632" spans="1:11" ht="23.25" customHeight="1">
      <c r="A632" s="39"/>
      <c r="C632" s="41"/>
      <c r="D632" s="41"/>
      <c r="E632" s="41"/>
      <c r="F632" s="41"/>
      <c r="G632" s="41"/>
      <c r="H632" s="41"/>
      <c r="I632" s="41"/>
      <c r="J632" s="41"/>
      <c r="K632" s="41"/>
    </row>
    <row r="633" spans="1:11" ht="23.25" customHeight="1">
      <c r="A633" s="39"/>
      <c r="C633" s="41"/>
      <c r="D633" s="41"/>
      <c r="E633" s="41"/>
      <c r="F633" s="41"/>
      <c r="G633" s="41"/>
      <c r="H633" s="41"/>
      <c r="I633" s="41"/>
      <c r="J633" s="41"/>
      <c r="K633" s="41"/>
    </row>
    <row r="634" spans="1:11" ht="23.25" customHeight="1">
      <c r="A634" s="39"/>
      <c r="C634" s="41"/>
      <c r="D634" s="41"/>
      <c r="E634" s="41"/>
      <c r="F634" s="41"/>
      <c r="G634" s="41"/>
      <c r="H634" s="41"/>
      <c r="I634" s="41"/>
      <c r="J634" s="41"/>
      <c r="K634" s="41"/>
    </row>
    <row r="635" spans="1:11" ht="23.25" customHeight="1">
      <c r="A635" s="39"/>
      <c r="C635" s="41"/>
      <c r="D635" s="41"/>
      <c r="E635" s="41"/>
      <c r="F635" s="41"/>
      <c r="G635" s="41"/>
      <c r="H635" s="41"/>
      <c r="I635" s="41"/>
      <c r="J635" s="41"/>
      <c r="K635" s="41"/>
    </row>
    <row r="636" spans="1:11" ht="23.25" customHeight="1">
      <c r="A636" s="39"/>
      <c r="C636" s="41"/>
      <c r="D636" s="41"/>
      <c r="E636" s="41"/>
      <c r="F636" s="41"/>
      <c r="G636" s="41"/>
      <c r="H636" s="41"/>
      <c r="I636" s="41"/>
      <c r="J636" s="41"/>
      <c r="K636" s="41"/>
    </row>
    <row r="637" spans="1:11" ht="23.25" customHeight="1">
      <c r="A637" s="39"/>
      <c r="C637" s="41"/>
      <c r="D637" s="41"/>
      <c r="E637" s="41"/>
      <c r="F637" s="41"/>
      <c r="G637" s="41"/>
      <c r="H637" s="41"/>
      <c r="I637" s="41"/>
      <c r="J637" s="41"/>
      <c r="K637" s="41"/>
    </row>
    <row r="638" spans="1:11" ht="23.25" customHeight="1">
      <c r="A638" s="39"/>
      <c r="C638" s="41"/>
      <c r="D638" s="41"/>
      <c r="E638" s="41"/>
      <c r="F638" s="41"/>
      <c r="G638" s="41"/>
      <c r="H638" s="41"/>
      <c r="I638" s="41"/>
      <c r="J638" s="41"/>
      <c r="K638" s="41"/>
    </row>
    <row r="639" spans="1:11" ht="23.25" customHeight="1">
      <c r="A639" s="39"/>
      <c r="C639" s="41"/>
      <c r="D639" s="41"/>
      <c r="E639" s="41"/>
      <c r="F639" s="41"/>
      <c r="G639" s="41"/>
      <c r="H639" s="41"/>
      <c r="I639" s="41"/>
      <c r="J639" s="41"/>
      <c r="K639" s="41"/>
    </row>
    <row r="640" spans="1:11" ht="23.25" customHeight="1">
      <c r="A640" s="39"/>
      <c r="C640" s="41"/>
      <c r="D640" s="41"/>
      <c r="E640" s="41"/>
      <c r="F640" s="41"/>
      <c r="G640" s="41"/>
      <c r="H640" s="41"/>
      <c r="I640" s="41"/>
      <c r="J640" s="41"/>
      <c r="K640" s="41"/>
    </row>
    <row r="641" spans="1:11" ht="23.25" customHeight="1">
      <c r="A641" s="39"/>
      <c r="C641" s="41"/>
      <c r="D641" s="41"/>
      <c r="E641" s="41"/>
      <c r="F641" s="41"/>
      <c r="G641" s="41"/>
      <c r="H641" s="41"/>
      <c r="I641" s="41"/>
      <c r="J641" s="41"/>
      <c r="K641" s="41"/>
    </row>
    <row r="642" spans="1:11" ht="23.25" customHeight="1">
      <c r="A642" s="39"/>
      <c r="C642" s="41"/>
      <c r="D642" s="41"/>
      <c r="E642" s="41"/>
      <c r="F642" s="41"/>
      <c r="G642" s="41"/>
      <c r="H642" s="41"/>
      <c r="I642" s="41"/>
      <c r="J642" s="41"/>
      <c r="K642" s="41"/>
    </row>
    <row r="643" spans="1:11" ht="23.25" customHeight="1">
      <c r="A643" s="39"/>
      <c r="C643" s="41"/>
      <c r="D643" s="41"/>
      <c r="E643" s="41"/>
      <c r="F643" s="41"/>
      <c r="G643" s="41"/>
      <c r="H643" s="41"/>
      <c r="I643" s="41"/>
      <c r="J643" s="41"/>
      <c r="K643" s="41"/>
    </row>
    <row r="644" spans="1:11" ht="23.25" customHeight="1">
      <c r="A644" s="39"/>
      <c r="C644" s="41"/>
      <c r="D644" s="41"/>
      <c r="E644" s="41"/>
      <c r="F644" s="41"/>
      <c r="G644" s="41"/>
      <c r="H644" s="41"/>
      <c r="I644" s="41"/>
      <c r="J644" s="41"/>
      <c r="K644" s="41"/>
    </row>
    <row r="645" spans="1:11" ht="23.25" customHeight="1">
      <c r="A645" s="39"/>
      <c r="C645" s="41"/>
      <c r="D645" s="41"/>
      <c r="E645" s="41"/>
      <c r="F645" s="41"/>
      <c r="G645" s="41"/>
      <c r="H645" s="41"/>
      <c r="I645" s="41"/>
      <c r="J645" s="41"/>
      <c r="K645" s="41"/>
    </row>
    <row r="646" spans="1:11" ht="23.25" customHeight="1">
      <c r="A646" s="39"/>
      <c r="C646" s="41"/>
      <c r="D646" s="41"/>
      <c r="E646" s="41"/>
      <c r="F646" s="41"/>
      <c r="G646" s="41"/>
      <c r="H646" s="41"/>
      <c r="I646" s="41"/>
      <c r="J646" s="41"/>
      <c r="K646" s="41"/>
    </row>
    <row r="647" spans="1:11" ht="23.25" customHeight="1">
      <c r="A647" s="39"/>
      <c r="C647" s="41"/>
      <c r="D647" s="41"/>
      <c r="E647" s="41"/>
      <c r="F647" s="41"/>
      <c r="G647" s="41"/>
      <c r="H647" s="41"/>
      <c r="I647" s="41"/>
      <c r="J647" s="41"/>
      <c r="K647" s="41"/>
    </row>
    <row r="648" spans="1:11" ht="23.25" customHeight="1">
      <c r="A648" s="39"/>
      <c r="C648" s="41"/>
      <c r="D648" s="41"/>
      <c r="E648" s="41"/>
      <c r="F648" s="41"/>
      <c r="G648" s="41"/>
      <c r="H648" s="41"/>
      <c r="I648" s="41"/>
      <c r="J648" s="41"/>
      <c r="K648" s="41"/>
    </row>
    <row r="649" spans="1:11" ht="23.25" customHeight="1">
      <c r="A649" s="39"/>
      <c r="C649" s="41"/>
      <c r="D649" s="41"/>
      <c r="E649" s="41"/>
      <c r="F649" s="41"/>
      <c r="G649" s="41"/>
      <c r="H649" s="41"/>
      <c r="I649" s="41"/>
      <c r="J649" s="41"/>
      <c r="K649" s="41"/>
    </row>
    <row r="650" spans="1:11" ht="23.25" customHeight="1">
      <c r="A650" s="39"/>
      <c r="C650" s="41"/>
      <c r="D650" s="41"/>
      <c r="E650" s="41"/>
      <c r="F650" s="41"/>
      <c r="G650" s="41"/>
      <c r="H650" s="41"/>
      <c r="I650" s="41"/>
      <c r="J650" s="41"/>
      <c r="K650" s="41"/>
    </row>
    <row r="651" spans="1:11" ht="23.25" customHeight="1">
      <c r="A651" s="39"/>
      <c r="C651" s="41"/>
      <c r="D651" s="41"/>
      <c r="E651" s="41"/>
      <c r="F651" s="41"/>
      <c r="G651" s="41"/>
      <c r="H651" s="41"/>
      <c r="I651" s="41"/>
      <c r="J651" s="41"/>
      <c r="K651" s="41"/>
    </row>
    <row r="652" spans="1:11" ht="23.25" customHeight="1">
      <c r="A652" s="39"/>
      <c r="C652" s="41"/>
      <c r="D652" s="41"/>
      <c r="E652" s="41"/>
      <c r="F652" s="41"/>
      <c r="G652" s="41"/>
      <c r="H652" s="41"/>
      <c r="I652" s="41"/>
      <c r="J652" s="41"/>
      <c r="K652" s="41"/>
    </row>
    <row r="653" spans="1:11" ht="23.25" customHeight="1">
      <c r="A653" s="39"/>
      <c r="C653" s="41"/>
      <c r="D653" s="41"/>
      <c r="E653" s="41"/>
      <c r="F653" s="41"/>
      <c r="G653" s="41"/>
      <c r="H653" s="41"/>
      <c r="I653" s="41"/>
      <c r="J653" s="41"/>
      <c r="K653" s="41"/>
    </row>
    <row r="654" spans="1:11" ht="23.25" customHeight="1">
      <c r="A654" s="39"/>
      <c r="C654" s="41"/>
      <c r="D654" s="41"/>
      <c r="E654" s="41"/>
      <c r="F654" s="41"/>
      <c r="G654" s="41"/>
      <c r="H654" s="41"/>
      <c r="I654" s="41"/>
      <c r="J654" s="41"/>
      <c r="K654" s="41"/>
    </row>
    <row r="655" spans="1:11" ht="23.25" customHeight="1">
      <c r="A655" s="39"/>
      <c r="C655" s="41"/>
      <c r="D655" s="41"/>
      <c r="E655" s="41"/>
      <c r="F655" s="41"/>
      <c r="G655" s="41"/>
      <c r="H655" s="41"/>
      <c r="I655" s="41"/>
      <c r="J655" s="41"/>
      <c r="K655" s="41"/>
    </row>
    <row r="656" spans="1:11" ht="23.25" customHeight="1">
      <c r="A656" s="39"/>
      <c r="C656" s="41"/>
      <c r="D656" s="41"/>
      <c r="E656" s="41"/>
      <c r="F656" s="41"/>
      <c r="G656" s="41"/>
      <c r="H656" s="41"/>
      <c r="I656" s="41"/>
      <c r="J656" s="41"/>
      <c r="K656" s="41"/>
    </row>
    <row r="657" spans="1:11" ht="23.25" customHeight="1">
      <c r="A657" s="39"/>
      <c r="C657" s="41"/>
      <c r="D657" s="41"/>
      <c r="E657" s="41"/>
      <c r="F657" s="41"/>
      <c r="G657" s="41"/>
      <c r="H657" s="41"/>
      <c r="I657" s="41"/>
      <c r="J657" s="41"/>
      <c r="K657" s="41"/>
    </row>
    <row r="658" spans="1:11" ht="23.25" customHeight="1">
      <c r="A658" s="39"/>
      <c r="C658" s="41"/>
      <c r="D658" s="41"/>
      <c r="E658" s="41"/>
      <c r="F658" s="41"/>
      <c r="G658" s="41"/>
      <c r="H658" s="41"/>
      <c r="I658" s="41"/>
      <c r="J658" s="41"/>
      <c r="K658" s="41"/>
    </row>
    <row r="659" spans="1:11" ht="23.25" customHeight="1">
      <c r="A659" s="39"/>
      <c r="C659" s="41"/>
      <c r="D659" s="41"/>
      <c r="E659" s="41"/>
      <c r="F659" s="41"/>
      <c r="G659" s="41"/>
      <c r="H659" s="41"/>
      <c r="I659" s="41"/>
      <c r="J659" s="41"/>
      <c r="K659" s="41"/>
    </row>
    <row r="660" spans="1:11" ht="23.25" customHeight="1">
      <c r="A660" s="39"/>
      <c r="C660" s="41"/>
      <c r="D660" s="41"/>
      <c r="E660" s="41"/>
      <c r="F660" s="41"/>
      <c r="G660" s="41"/>
      <c r="H660" s="41"/>
      <c r="I660" s="41"/>
      <c r="J660" s="41"/>
      <c r="K660" s="41"/>
    </row>
    <row r="661" spans="1:11" ht="23.25" customHeight="1">
      <c r="A661" s="39"/>
      <c r="C661" s="41"/>
      <c r="D661" s="41"/>
      <c r="E661" s="41"/>
      <c r="F661" s="41"/>
      <c r="G661" s="41"/>
      <c r="H661" s="41"/>
      <c r="I661" s="41"/>
      <c r="J661" s="41"/>
      <c r="K661" s="41"/>
    </row>
    <row r="662" spans="1:11" ht="23.25" customHeight="1">
      <c r="A662" s="39"/>
      <c r="C662" s="41"/>
      <c r="D662" s="41"/>
      <c r="E662" s="41"/>
      <c r="F662" s="41"/>
      <c r="G662" s="41"/>
      <c r="H662" s="41"/>
      <c r="I662" s="41"/>
      <c r="J662" s="41"/>
      <c r="K662" s="41"/>
    </row>
    <row r="663" spans="1:11" ht="23.25" customHeight="1">
      <c r="A663" s="39"/>
      <c r="C663" s="41"/>
      <c r="D663" s="41"/>
      <c r="E663" s="41"/>
      <c r="F663" s="41"/>
      <c r="G663" s="41"/>
      <c r="H663" s="41"/>
      <c r="I663" s="41"/>
      <c r="J663" s="41"/>
      <c r="K663" s="41"/>
    </row>
    <row r="664" spans="1:11" ht="23.25" customHeight="1">
      <c r="A664" s="39"/>
      <c r="C664" s="41"/>
      <c r="D664" s="41"/>
      <c r="E664" s="41"/>
      <c r="F664" s="41"/>
      <c r="G664" s="41"/>
      <c r="H664" s="41"/>
      <c r="I664" s="41"/>
      <c r="J664" s="41"/>
      <c r="K664" s="41"/>
    </row>
    <row r="665" spans="1:11" ht="23.25" customHeight="1">
      <c r="A665" s="39"/>
      <c r="C665" s="41"/>
      <c r="D665" s="41"/>
      <c r="E665" s="41"/>
      <c r="F665" s="41"/>
      <c r="G665" s="41"/>
      <c r="H665" s="41"/>
      <c r="I665" s="41"/>
      <c r="J665" s="41"/>
      <c r="K665" s="41"/>
    </row>
    <row r="666" spans="1:11" ht="23.25" customHeight="1">
      <c r="A666" s="39"/>
      <c r="C666" s="41"/>
      <c r="D666" s="41"/>
      <c r="E666" s="41"/>
      <c r="F666" s="41"/>
      <c r="G666" s="41"/>
      <c r="H666" s="41"/>
      <c r="I666" s="41"/>
      <c r="J666" s="41"/>
      <c r="K666" s="41"/>
    </row>
    <row r="667" spans="1:11" ht="23.25" customHeight="1">
      <c r="A667" s="39"/>
      <c r="C667" s="41"/>
      <c r="D667" s="41"/>
      <c r="E667" s="41"/>
      <c r="F667" s="41"/>
      <c r="G667" s="41"/>
      <c r="H667" s="41"/>
      <c r="I667" s="41"/>
      <c r="J667" s="41"/>
      <c r="K667" s="41"/>
    </row>
    <row r="668" spans="1:11" ht="23.25" customHeight="1">
      <c r="A668" s="39"/>
      <c r="C668" s="41"/>
      <c r="D668" s="41"/>
      <c r="E668" s="41"/>
      <c r="F668" s="41"/>
      <c r="G668" s="41"/>
      <c r="H668" s="41"/>
      <c r="I668" s="41"/>
      <c r="J668" s="41"/>
      <c r="K668" s="41"/>
    </row>
    <row r="669" spans="1:11" ht="23.25" customHeight="1">
      <c r="A669" s="39"/>
      <c r="C669" s="41"/>
      <c r="D669" s="41"/>
      <c r="E669" s="41"/>
      <c r="F669" s="41"/>
      <c r="G669" s="41"/>
      <c r="H669" s="41"/>
      <c r="I669" s="41"/>
      <c r="J669" s="41"/>
      <c r="K669" s="41"/>
    </row>
    <row r="670" spans="1:11" ht="23.25" customHeight="1">
      <c r="A670" s="39"/>
      <c r="C670" s="41"/>
      <c r="D670" s="41"/>
      <c r="E670" s="41"/>
      <c r="F670" s="41"/>
      <c r="G670" s="41"/>
      <c r="H670" s="41"/>
      <c r="I670" s="41"/>
      <c r="J670" s="41"/>
      <c r="K670" s="41"/>
    </row>
    <row r="671" spans="1:11" ht="23.25" customHeight="1">
      <c r="A671" s="39"/>
      <c r="C671" s="41"/>
      <c r="D671" s="41"/>
      <c r="E671" s="41"/>
      <c r="F671" s="41"/>
      <c r="G671" s="41"/>
      <c r="H671" s="41"/>
      <c r="I671" s="41"/>
      <c r="J671" s="41"/>
      <c r="K671" s="41"/>
    </row>
    <row r="672" spans="1:11" ht="23.25" customHeight="1">
      <c r="A672" s="39"/>
      <c r="C672" s="41"/>
      <c r="D672" s="41"/>
      <c r="E672" s="41"/>
      <c r="F672" s="41"/>
      <c r="G672" s="41"/>
      <c r="H672" s="41"/>
      <c r="I672" s="41"/>
      <c r="J672" s="41"/>
      <c r="K672" s="41"/>
    </row>
    <row r="673" spans="1:11" ht="23.25" customHeight="1">
      <c r="A673" s="39"/>
      <c r="C673" s="41"/>
      <c r="D673" s="41"/>
      <c r="E673" s="41"/>
      <c r="F673" s="41"/>
      <c r="G673" s="41"/>
      <c r="H673" s="41"/>
      <c r="I673" s="41"/>
      <c r="J673" s="41"/>
      <c r="K673" s="41"/>
    </row>
    <row r="674" spans="1:11" ht="23.25" customHeight="1">
      <c r="A674" s="39"/>
      <c r="C674" s="41"/>
      <c r="D674" s="41"/>
      <c r="E674" s="41"/>
      <c r="F674" s="41"/>
      <c r="G674" s="41"/>
      <c r="H674" s="41"/>
      <c r="I674" s="41"/>
      <c r="J674" s="41"/>
      <c r="K674" s="41"/>
    </row>
    <row r="675" spans="1:11" ht="23.25" customHeight="1">
      <c r="A675" s="39"/>
      <c r="C675" s="41"/>
      <c r="D675" s="41"/>
      <c r="E675" s="41"/>
      <c r="F675" s="41"/>
      <c r="G675" s="41"/>
      <c r="H675" s="41"/>
      <c r="I675" s="41"/>
      <c r="J675" s="41"/>
      <c r="K675" s="41"/>
    </row>
    <row r="676" spans="1:11" ht="23.25" customHeight="1">
      <c r="A676" s="39"/>
      <c r="C676" s="41"/>
      <c r="D676" s="41"/>
      <c r="E676" s="41"/>
      <c r="F676" s="41"/>
      <c r="G676" s="41"/>
      <c r="H676" s="41"/>
      <c r="I676" s="41"/>
      <c r="J676" s="41"/>
      <c r="K676" s="41"/>
    </row>
    <row r="677" spans="1:11" ht="23.25" customHeight="1">
      <c r="A677" s="39"/>
      <c r="C677" s="41"/>
      <c r="D677" s="41"/>
      <c r="E677" s="41"/>
      <c r="F677" s="41"/>
      <c r="G677" s="41"/>
      <c r="H677" s="41"/>
      <c r="I677" s="41"/>
      <c r="J677" s="41"/>
      <c r="K677" s="41"/>
    </row>
    <row r="678" spans="1:11" ht="23.25" customHeight="1">
      <c r="A678" s="39"/>
      <c r="C678" s="41"/>
      <c r="D678" s="41"/>
      <c r="E678" s="41"/>
      <c r="F678" s="41"/>
      <c r="G678" s="41"/>
      <c r="H678" s="41"/>
      <c r="I678" s="41"/>
      <c r="J678" s="41"/>
      <c r="K678" s="41"/>
    </row>
    <row r="679" spans="1:11" ht="23.25" customHeight="1">
      <c r="A679" s="39"/>
      <c r="C679" s="41"/>
      <c r="D679" s="41"/>
      <c r="E679" s="41"/>
      <c r="F679" s="41"/>
      <c r="G679" s="41"/>
      <c r="H679" s="41"/>
      <c r="I679" s="41"/>
      <c r="J679" s="41"/>
      <c r="K679" s="41"/>
    </row>
    <row r="680" spans="1:11" ht="23.25" customHeight="1">
      <c r="A680" s="39"/>
      <c r="C680" s="41"/>
      <c r="D680" s="41"/>
      <c r="E680" s="41"/>
      <c r="F680" s="41"/>
      <c r="G680" s="41"/>
      <c r="H680" s="41"/>
      <c r="I680" s="41"/>
      <c r="J680" s="41"/>
      <c r="K680" s="41"/>
    </row>
    <row r="681" spans="1:11" ht="23.25" customHeight="1">
      <c r="A681" s="39"/>
      <c r="C681" s="41"/>
      <c r="D681" s="41"/>
      <c r="E681" s="41"/>
      <c r="F681" s="41"/>
      <c r="G681" s="41"/>
      <c r="H681" s="41"/>
      <c r="I681" s="41"/>
      <c r="J681" s="41"/>
      <c r="K681" s="41"/>
    </row>
    <row r="682" spans="1:11" ht="23.25" customHeight="1">
      <c r="A682" s="39"/>
      <c r="C682" s="41"/>
      <c r="D682" s="41"/>
      <c r="E682" s="41"/>
      <c r="F682" s="41"/>
      <c r="G682" s="41"/>
      <c r="H682" s="41"/>
      <c r="I682" s="41"/>
      <c r="J682" s="41"/>
      <c r="K682" s="41"/>
    </row>
    <row r="683" spans="1:11" ht="23.25" customHeight="1">
      <c r="A683" s="39"/>
      <c r="C683" s="41"/>
      <c r="D683" s="41"/>
      <c r="E683" s="41"/>
      <c r="F683" s="41"/>
      <c r="G683" s="41"/>
      <c r="H683" s="41"/>
      <c r="I683" s="41"/>
      <c r="J683" s="41"/>
      <c r="K683" s="41"/>
    </row>
    <row r="684" spans="1:11" ht="23.25" customHeight="1">
      <c r="A684" s="39"/>
      <c r="C684" s="41"/>
      <c r="D684" s="41"/>
      <c r="E684" s="41"/>
      <c r="F684" s="41"/>
      <c r="G684" s="41"/>
      <c r="H684" s="41"/>
      <c r="I684" s="41"/>
      <c r="J684" s="41"/>
      <c r="K684" s="41"/>
    </row>
    <row r="685" spans="1:11" ht="23.25" customHeight="1">
      <c r="A685" s="39"/>
      <c r="C685" s="41"/>
      <c r="D685" s="41"/>
      <c r="E685" s="41"/>
      <c r="F685" s="41"/>
      <c r="G685" s="41"/>
      <c r="H685" s="41"/>
      <c r="I685" s="41"/>
      <c r="J685" s="41"/>
      <c r="K685" s="41"/>
    </row>
    <row r="686" spans="1:11" ht="23.25" customHeight="1">
      <c r="A686" s="39"/>
      <c r="C686" s="41"/>
      <c r="D686" s="41"/>
      <c r="E686" s="41"/>
      <c r="F686" s="41"/>
      <c r="G686" s="41"/>
      <c r="H686" s="41"/>
      <c r="I686" s="41"/>
      <c r="J686" s="41"/>
      <c r="K686" s="41"/>
    </row>
    <row r="687" spans="1:11" ht="23.25" customHeight="1">
      <c r="A687" s="39"/>
      <c r="C687" s="41"/>
      <c r="D687" s="41"/>
      <c r="E687" s="41"/>
      <c r="F687" s="41"/>
      <c r="G687" s="41"/>
      <c r="H687" s="41"/>
      <c r="I687" s="41"/>
      <c r="J687" s="41"/>
      <c r="K687" s="41"/>
    </row>
    <row r="688" spans="1:11" ht="23.25" customHeight="1">
      <c r="A688" s="39"/>
      <c r="C688" s="41"/>
      <c r="D688" s="41"/>
      <c r="E688" s="41"/>
      <c r="F688" s="41"/>
      <c r="G688" s="41"/>
      <c r="H688" s="41"/>
      <c r="I688" s="41"/>
      <c r="J688" s="41"/>
      <c r="K688" s="41"/>
    </row>
    <row r="689" spans="1:11" ht="23.25" customHeight="1">
      <c r="A689" s="39"/>
      <c r="C689" s="41"/>
      <c r="D689" s="41"/>
      <c r="E689" s="41"/>
      <c r="F689" s="41"/>
      <c r="G689" s="41"/>
      <c r="H689" s="41"/>
      <c r="I689" s="41"/>
      <c r="J689" s="41"/>
      <c r="K689" s="41"/>
    </row>
    <row r="690" spans="1:11" ht="23.25" customHeight="1">
      <c r="A690" s="39"/>
      <c r="C690" s="41"/>
      <c r="D690" s="41"/>
      <c r="E690" s="41"/>
      <c r="F690" s="41"/>
      <c r="G690" s="41"/>
      <c r="H690" s="41"/>
      <c r="I690" s="41"/>
      <c r="J690" s="41"/>
      <c r="K690" s="41"/>
    </row>
    <row r="691" spans="1:11" ht="23.25" customHeight="1">
      <c r="A691" s="39"/>
      <c r="C691" s="41"/>
      <c r="D691" s="41"/>
      <c r="E691" s="41"/>
      <c r="F691" s="41"/>
      <c r="G691" s="41"/>
      <c r="H691" s="41"/>
      <c r="I691" s="41"/>
      <c r="J691" s="41"/>
      <c r="K691" s="41"/>
    </row>
    <row r="692" spans="1:11" ht="23.25" customHeight="1">
      <c r="A692" s="39"/>
      <c r="C692" s="41"/>
      <c r="D692" s="41"/>
      <c r="E692" s="41"/>
      <c r="F692" s="41"/>
      <c r="G692" s="41"/>
      <c r="H692" s="41"/>
      <c r="I692" s="41"/>
      <c r="J692" s="41"/>
      <c r="K692" s="41"/>
    </row>
    <row r="693" spans="1:11" ht="23.25" customHeight="1">
      <c r="A693" s="39"/>
      <c r="C693" s="41"/>
      <c r="D693" s="41"/>
      <c r="E693" s="41"/>
      <c r="F693" s="41"/>
      <c r="G693" s="41"/>
      <c r="H693" s="41"/>
      <c r="I693" s="41"/>
      <c r="J693" s="41"/>
      <c r="K693" s="41"/>
    </row>
    <row r="694" spans="1:11" ht="23.25" customHeight="1">
      <c r="A694" s="39"/>
      <c r="C694" s="41"/>
      <c r="D694" s="41"/>
      <c r="E694" s="41"/>
      <c r="F694" s="41"/>
      <c r="G694" s="41"/>
      <c r="H694" s="41"/>
      <c r="I694" s="41"/>
      <c r="J694" s="41"/>
      <c r="K694" s="41"/>
    </row>
    <row r="695" spans="1:11" ht="23.25" customHeight="1">
      <c r="A695" s="39"/>
      <c r="C695" s="41"/>
      <c r="D695" s="41"/>
      <c r="E695" s="41"/>
      <c r="F695" s="41"/>
      <c r="G695" s="41"/>
      <c r="H695" s="41"/>
      <c r="I695" s="41"/>
      <c r="J695" s="41"/>
      <c r="K695" s="41"/>
    </row>
    <row r="696" spans="1:11" ht="23.25" customHeight="1">
      <c r="A696" s="39"/>
      <c r="C696" s="41"/>
      <c r="D696" s="41"/>
      <c r="E696" s="41"/>
      <c r="F696" s="41"/>
      <c r="G696" s="41"/>
      <c r="H696" s="41"/>
      <c r="I696" s="41"/>
      <c r="J696" s="41"/>
      <c r="K696" s="41"/>
    </row>
    <row r="697" spans="1:11" ht="23.25" customHeight="1">
      <c r="A697" s="39"/>
      <c r="C697" s="41"/>
      <c r="D697" s="41"/>
      <c r="E697" s="41"/>
      <c r="F697" s="41"/>
      <c r="G697" s="41"/>
      <c r="H697" s="41"/>
      <c r="I697" s="41"/>
      <c r="J697" s="41"/>
      <c r="K697" s="41"/>
    </row>
    <row r="698" spans="1:11" ht="23.25" customHeight="1">
      <c r="A698" s="39"/>
      <c r="C698" s="41"/>
      <c r="D698" s="41"/>
      <c r="E698" s="41"/>
      <c r="F698" s="41"/>
      <c r="G698" s="41"/>
      <c r="H698" s="41"/>
      <c r="I698" s="41"/>
      <c r="J698" s="41"/>
      <c r="K698" s="41"/>
    </row>
    <row r="699" spans="1:11" ht="23.25" customHeight="1">
      <c r="A699" s="39"/>
      <c r="C699" s="41"/>
      <c r="D699" s="41"/>
      <c r="E699" s="41"/>
      <c r="F699" s="41"/>
      <c r="G699" s="41"/>
      <c r="H699" s="41"/>
      <c r="I699" s="41"/>
      <c r="J699" s="41"/>
      <c r="K699" s="41"/>
    </row>
    <row r="700" spans="1:11" ht="23.25" customHeight="1">
      <c r="A700" s="39"/>
      <c r="C700" s="41"/>
      <c r="D700" s="41"/>
      <c r="E700" s="41"/>
      <c r="F700" s="41"/>
      <c r="G700" s="41"/>
      <c r="H700" s="41"/>
      <c r="I700" s="41"/>
      <c r="J700" s="41"/>
      <c r="K700" s="41"/>
    </row>
    <row r="701" spans="1:11" ht="23.25" customHeight="1">
      <c r="A701" s="39"/>
      <c r="C701" s="41"/>
      <c r="D701" s="41"/>
      <c r="E701" s="41"/>
      <c r="F701" s="41"/>
      <c r="G701" s="41"/>
      <c r="H701" s="41"/>
      <c r="I701" s="41"/>
      <c r="J701" s="41"/>
      <c r="K701" s="41"/>
    </row>
    <row r="702" spans="1:11" ht="23.25" customHeight="1">
      <c r="A702" s="39"/>
      <c r="C702" s="41"/>
      <c r="D702" s="41"/>
      <c r="E702" s="41"/>
      <c r="F702" s="41"/>
      <c r="G702" s="41"/>
      <c r="H702" s="41"/>
      <c r="I702" s="41"/>
      <c r="J702" s="41"/>
      <c r="K702" s="41"/>
    </row>
    <row r="703" spans="1:11" ht="23.25" customHeight="1">
      <c r="A703" s="39"/>
      <c r="C703" s="41"/>
      <c r="D703" s="41"/>
      <c r="E703" s="41"/>
      <c r="F703" s="41"/>
      <c r="G703" s="41"/>
      <c r="H703" s="41"/>
      <c r="I703" s="41"/>
      <c r="J703" s="41"/>
      <c r="K703" s="41"/>
    </row>
    <row r="704" spans="1:11" ht="23.25" customHeight="1">
      <c r="A704" s="39"/>
      <c r="C704" s="41"/>
      <c r="D704" s="41"/>
      <c r="E704" s="41"/>
      <c r="F704" s="41"/>
      <c r="G704" s="41"/>
      <c r="H704" s="41"/>
      <c r="I704" s="41"/>
      <c r="J704" s="41"/>
      <c r="K704" s="41"/>
    </row>
    <row r="705" spans="1:11" ht="23.25" customHeight="1">
      <c r="A705" s="39"/>
      <c r="C705" s="41"/>
      <c r="D705" s="41"/>
      <c r="E705" s="41"/>
      <c r="F705" s="41"/>
      <c r="G705" s="41"/>
      <c r="H705" s="41"/>
      <c r="I705" s="41"/>
      <c r="J705" s="41"/>
      <c r="K705" s="41"/>
    </row>
    <row r="706" spans="1:11" ht="23.25" customHeight="1">
      <c r="A706" s="39"/>
      <c r="C706" s="41"/>
      <c r="D706" s="41"/>
      <c r="E706" s="41"/>
      <c r="F706" s="41"/>
      <c r="G706" s="41"/>
      <c r="H706" s="41"/>
      <c r="I706" s="41"/>
      <c r="J706" s="41"/>
      <c r="K706" s="41"/>
    </row>
    <row r="707" spans="1:11" ht="23.25" customHeight="1">
      <c r="A707" s="39"/>
      <c r="C707" s="41"/>
      <c r="D707" s="41"/>
      <c r="E707" s="41"/>
      <c r="F707" s="41"/>
      <c r="G707" s="41"/>
      <c r="H707" s="41"/>
      <c r="I707" s="41"/>
      <c r="J707" s="41"/>
      <c r="K707" s="41"/>
    </row>
    <row r="708" spans="1:11" ht="23.25" customHeight="1">
      <c r="A708" s="39"/>
      <c r="C708" s="41"/>
      <c r="D708" s="41"/>
      <c r="E708" s="41"/>
      <c r="F708" s="41"/>
      <c r="G708" s="41"/>
      <c r="H708" s="41"/>
      <c r="I708" s="41"/>
      <c r="J708" s="41"/>
      <c r="K708" s="41"/>
    </row>
    <row r="709" spans="1:11" ht="23.25" customHeight="1">
      <c r="A709" s="39"/>
      <c r="C709" s="41"/>
      <c r="D709" s="41"/>
      <c r="E709" s="41"/>
      <c r="F709" s="41"/>
      <c r="G709" s="41"/>
      <c r="H709" s="41"/>
      <c r="I709" s="41"/>
      <c r="J709" s="41"/>
      <c r="K709" s="41"/>
    </row>
    <row r="710" spans="1:11" ht="23.25" customHeight="1">
      <c r="A710" s="39"/>
      <c r="C710" s="41"/>
      <c r="D710" s="41"/>
      <c r="E710" s="41"/>
      <c r="F710" s="41"/>
      <c r="G710" s="41"/>
      <c r="H710" s="41"/>
      <c r="I710" s="41"/>
      <c r="J710" s="41"/>
      <c r="K710" s="41"/>
    </row>
    <row r="711" spans="1:11" ht="23.25" customHeight="1">
      <c r="A711" s="39"/>
      <c r="C711" s="41"/>
      <c r="D711" s="41"/>
      <c r="E711" s="41"/>
      <c r="F711" s="41"/>
      <c r="G711" s="41"/>
      <c r="H711" s="41"/>
      <c r="I711" s="41"/>
      <c r="J711" s="41"/>
      <c r="K711" s="41"/>
    </row>
    <row r="712" spans="1:11" ht="23.25" customHeight="1">
      <c r="A712" s="39"/>
      <c r="C712" s="41"/>
      <c r="D712" s="41"/>
      <c r="E712" s="41"/>
      <c r="F712" s="41"/>
      <c r="G712" s="41"/>
      <c r="H712" s="41"/>
      <c r="I712" s="41"/>
      <c r="J712" s="41"/>
      <c r="K712" s="41"/>
    </row>
    <row r="713" spans="1:11" ht="23.25" customHeight="1">
      <c r="A713" s="39"/>
      <c r="C713" s="41"/>
      <c r="D713" s="41"/>
      <c r="E713" s="41"/>
      <c r="F713" s="41"/>
      <c r="G713" s="41"/>
      <c r="H713" s="41"/>
      <c r="I713" s="41"/>
      <c r="J713" s="41"/>
      <c r="K713" s="41"/>
    </row>
    <row r="714" spans="1:11" ht="23.25" customHeight="1">
      <c r="A714" s="39"/>
      <c r="C714" s="41"/>
      <c r="D714" s="41"/>
      <c r="E714" s="41"/>
      <c r="F714" s="41"/>
      <c r="G714" s="41"/>
      <c r="H714" s="41"/>
      <c r="I714" s="41"/>
      <c r="J714" s="41"/>
      <c r="K714" s="41"/>
    </row>
    <row r="715" spans="1:11" ht="23.25" customHeight="1">
      <c r="A715" s="39"/>
      <c r="C715" s="41"/>
      <c r="D715" s="41"/>
      <c r="E715" s="41"/>
      <c r="F715" s="41"/>
      <c r="G715" s="41"/>
      <c r="H715" s="41"/>
      <c r="I715" s="41"/>
      <c r="J715" s="41"/>
      <c r="K715" s="41"/>
    </row>
    <row r="716" spans="1:11" ht="23.25" customHeight="1">
      <c r="A716" s="39"/>
      <c r="C716" s="41"/>
      <c r="D716" s="41"/>
      <c r="E716" s="41"/>
      <c r="F716" s="41"/>
      <c r="G716" s="41"/>
      <c r="H716" s="41"/>
      <c r="I716" s="41"/>
      <c r="J716" s="41"/>
      <c r="K716" s="41"/>
    </row>
    <row r="717" spans="1:11" ht="23.25" customHeight="1">
      <c r="A717" s="39"/>
      <c r="C717" s="41"/>
      <c r="D717" s="41"/>
      <c r="E717" s="41"/>
      <c r="F717" s="41"/>
      <c r="G717" s="41"/>
      <c r="H717" s="41"/>
      <c r="I717" s="41"/>
      <c r="J717" s="41"/>
      <c r="K717" s="41"/>
    </row>
    <row r="718" spans="1:11" ht="23.25" customHeight="1">
      <c r="A718" s="39"/>
      <c r="C718" s="41"/>
      <c r="D718" s="41"/>
      <c r="E718" s="41"/>
      <c r="F718" s="41"/>
      <c r="G718" s="41"/>
      <c r="H718" s="41"/>
      <c r="I718" s="41"/>
      <c r="J718" s="41"/>
      <c r="K718" s="41"/>
    </row>
    <row r="719" spans="1:11" ht="23.25" customHeight="1">
      <c r="A719" s="39"/>
      <c r="C719" s="41"/>
      <c r="D719" s="41"/>
      <c r="E719" s="41"/>
      <c r="F719" s="41"/>
      <c r="G719" s="41"/>
      <c r="H719" s="41"/>
      <c r="I719" s="41"/>
      <c r="J719" s="41"/>
      <c r="K719" s="41"/>
    </row>
    <row r="720" spans="1:11" ht="23.25" customHeight="1">
      <c r="A720" s="39"/>
      <c r="C720" s="41"/>
      <c r="D720" s="41"/>
      <c r="E720" s="41"/>
      <c r="F720" s="41"/>
      <c r="G720" s="41"/>
      <c r="H720" s="41"/>
      <c r="I720" s="41"/>
      <c r="J720" s="41"/>
      <c r="K720" s="41"/>
    </row>
    <row r="721" spans="1:11" ht="23.25" customHeight="1">
      <c r="A721" s="39"/>
      <c r="C721" s="41"/>
      <c r="D721" s="41"/>
      <c r="E721" s="41"/>
      <c r="F721" s="41"/>
      <c r="G721" s="41"/>
      <c r="H721" s="41"/>
      <c r="I721" s="41"/>
      <c r="J721" s="41"/>
      <c r="K721" s="41"/>
    </row>
    <row r="722" spans="1:11" ht="23.25" customHeight="1">
      <c r="A722" s="39"/>
      <c r="C722" s="41"/>
      <c r="D722" s="41"/>
      <c r="E722" s="41"/>
      <c r="F722" s="41"/>
      <c r="G722" s="41"/>
      <c r="H722" s="41"/>
      <c r="I722" s="41"/>
      <c r="J722" s="41"/>
      <c r="K722" s="41"/>
    </row>
    <row r="723" spans="1:11" ht="23.25" customHeight="1">
      <c r="A723" s="39"/>
      <c r="C723" s="41"/>
      <c r="D723" s="41"/>
      <c r="E723" s="41"/>
      <c r="F723" s="41"/>
      <c r="G723" s="41"/>
      <c r="H723" s="41"/>
      <c r="I723" s="41"/>
      <c r="J723" s="41"/>
      <c r="K723" s="41"/>
    </row>
    <row r="724" spans="1:11" ht="23.25" customHeight="1">
      <c r="A724" s="39"/>
      <c r="C724" s="41"/>
      <c r="D724" s="41"/>
      <c r="E724" s="41"/>
      <c r="F724" s="41"/>
      <c r="G724" s="41"/>
      <c r="H724" s="41"/>
      <c r="I724" s="41"/>
      <c r="J724" s="41"/>
      <c r="K724" s="41"/>
    </row>
    <row r="725" spans="1:11" ht="23.25" customHeight="1">
      <c r="A725" s="39"/>
      <c r="C725" s="41"/>
      <c r="D725" s="41"/>
      <c r="E725" s="41"/>
      <c r="F725" s="41"/>
      <c r="G725" s="41"/>
      <c r="H725" s="41"/>
      <c r="I725" s="41"/>
      <c r="J725" s="41"/>
      <c r="K725" s="41"/>
    </row>
    <row r="726" spans="1:11" ht="23.25" customHeight="1">
      <c r="A726" s="39"/>
      <c r="C726" s="41"/>
      <c r="D726" s="41"/>
      <c r="E726" s="41"/>
      <c r="F726" s="41"/>
      <c r="G726" s="41"/>
      <c r="H726" s="41"/>
      <c r="I726" s="41"/>
      <c r="J726" s="41"/>
      <c r="K726" s="41"/>
    </row>
    <row r="727" spans="1:11" ht="23.25" customHeight="1">
      <c r="A727" s="39"/>
      <c r="C727" s="41"/>
      <c r="D727" s="41"/>
      <c r="E727" s="41"/>
      <c r="F727" s="41"/>
      <c r="G727" s="41"/>
      <c r="H727" s="41"/>
      <c r="I727" s="41"/>
      <c r="J727" s="41"/>
      <c r="K727" s="41"/>
    </row>
    <row r="728" spans="1:11" ht="23.25" customHeight="1">
      <c r="A728" s="39"/>
      <c r="C728" s="41"/>
      <c r="D728" s="41"/>
      <c r="E728" s="41"/>
      <c r="F728" s="41"/>
      <c r="G728" s="41"/>
      <c r="H728" s="41"/>
      <c r="I728" s="41"/>
      <c r="J728" s="41"/>
      <c r="K728" s="41"/>
    </row>
    <row r="729" spans="1:11" ht="23.25" customHeight="1">
      <c r="A729" s="39"/>
      <c r="C729" s="41"/>
      <c r="D729" s="41"/>
      <c r="E729" s="41"/>
      <c r="F729" s="41"/>
      <c r="G729" s="41"/>
      <c r="H729" s="41"/>
      <c r="I729" s="41"/>
      <c r="J729" s="41"/>
      <c r="K729" s="41"/>
    </row>
    <row r="730" spans="1:11" ht="23.25" customHeight="1">
      <c r="A730" s="39"/>
      <c r="C730" s="41"/>
      <c r="D730" s="41"/>
      <c r="E730" s="41"/>
      <c r="F730" s="41"/>
      <c r="G730" s="41"/>
      <c r="H730" s="41"/>
      <c r="I730" s="41"/>
      <c r="J730" s="41"/>
      <c r="K730" s="41"/>
    </row>
    <row r="731" spans="1:11" ht="23.25" customHeight="1">
      <c r="A731" s="39"/>
      <c r="C731" s="41"/>
      <c r="D731" s="41"/>
      <c r="E731" s="41"/>
      <c r="F731" s="41"/>
      <c r="G731" s="41"/>
      <c r="H731" s="41"/>
      <c r="I731" s="41"/>
      <c r="J731" s="41"/>
      <c r="K731" s="41"/>
    </row>
    <row r="732" spans="1:11" ht="23.25" customHeight="1">
      <c r="A732" s="39"/>
      <c r="C732" s="41"/>
      <c r="D732" s="41"/>
      <c r="E732" s="41"/>
      <c r="F732" s="41"/>
      <c r="G732" s="41"/>
      <c r="H732" s="41"/>
      <c r="I732" s="41"/>
      <c r="J732" s="41"/>
      <c r="K732" s="41"/>
    </row>
  </sheetData>
  <sheetProtection/>
  <mergeCells count="16">
    <mergeCell ref="A1:J1"/>
    <mergeCell ref="A2:J2"/>
    <mergeCell ref="A3:J3"/>
    <mergeCell ref="G46:I46"/>
    <mergeCell ref="C45:E45"/>
    <mergeCell ref="C46:E46"/>
    <mergeCell ref="G45:I45"/>
    <mergeCell ref="B133:D133"/>
    <mergeCell ref="G121:I121"/>
    <mergeCell ref="C121:E121"/>
    <mergeCell ref="G120:I120"/>
    <mergeCell ref="C120:E120"/>
    <mergeCell ref="C72:E72"/>
    <mergeCell ref="G72:I72"/>
    <mergeCell ref="C73:E73"/>
    <mergeCell ref="G73:I73"/>
  </mergeCells>
  <printOptions/>
  <pageMargins left="0.4724409448818898" right="0.1968503937007874" top="0.6692913385826772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94"/>
  <sheetViews>
    <sheetView tabSelected="1" zoomScale="120" zoomScaleNormal="120" zoomScalePageLayoutView="0" workbookViewId="0" topLeftCell="A59">
      <selection activeCell="O71" sqref="O71"/>
    </sheetView>
  </sheetViews>
  <sheetFormatPr defaultColWidth="9.140625" defaultRowHeight="21" customHeight="1"/>
  <cols>
    <col min="1" max="1" width="2.00390625" style="63" customWidth="1"/>
    <col min="2" max="2" width="25.140625" style="39" customWidth="1"/>
    <col min="3" max="3" width="8.57421875" style="64" customWidth="1"/>
    <col min="4" max="4" width="1.1484375" style="64" customWidth="1"/>
    <col min="5" max="5" width="17.00390625" style="64" customWidth="1"/>
    <col min="6" max="6" width="0.71875" style="64" customWidth="1"/>
    <col min="7" max="7" width="16.7109375" style="64" customWidth="1"/>
    <col min="8" max="8" width="0.9921875" style="64" customWidth="1"/>
    <col min="9" max="9" width="16.00390625" style="64" customWidth="1"/>
    <col min="10" max="10" width="0.9921875" style="64" customWidth="1"/>
    <col min="11" max="11" width="16.00390625" style="39" customWidth="1"/>
    <col min="12" max="12" width="1.57421875" style="64" customWidth="1"/>
    <col min="13" max="13" width="15.00390625" style="39" customWidth="1"/>
    <col min="14" max="14" width="17.28125" style="39" customWidth="1"/>
    <col min="15" max="17" width="9.140625" style="39" customWidth="1"/>
    <col min="18" max="18" width="14.421875" style="39" customWidth="1"/>
    <col min="19" max="19" width="1.421875" style="39" customWidth="1"/>
    <col min="20" max="20" width="13.7109375" style="39" customWidth="1"/>
    <col min="21" max="16384" width="9.140625" style="39" customWidth="1"/>
  </cols>
  <sheetData>
    <row r="1" spans="1:13" s="5" customFormat="1" ht="21" customHeight="1">
      <c r="A1" s="17"/>
      <c r="B1" s="18"/>
      <c r="C1" s="18"/>
      <c r="D1" s="18"/>
      <c r="E1" s="18"/>
      <c r="F1" s="18"/>
      <c r="G1" s="18"/>
      <c r="H1" s="18"/>
      <c r="I1" s="19"/>
      <c r="J1" s="19"/>
      <c r="K1" s="20" t="s">
        <v>419</v>
      </c>
      <c r="M1" s="21"/>
    </row>
    <row r="2" spans="1:13" s="5" customFormat="1" ht="21" customHeight="1">
      <c r="A2" s="17"/>
      <c r="B2" s="18"/>
      <c r="C2" s="18"/>
      <c r="D2" s="18"/>
      <c r="E2" s="184" t="s">
        <v>503</v>
      </c>
      <c r="F2" s="184"/>
      <c r="G2" s="184"/>
      <c r="H2" s="37"/>
      <c r="I2" s="184" t="s">
        <v>299</v>
      </c>
      <c r="J2" s="184"/>
      <c r="K2" s="184"/>
      <c r="M2" s="21"/>
    </row>
    <row r="3" spans="1:13" s="5" customFormat="1" ht="21" customHeight="1">
      <c r="A3" s="17"/>
      <c r="B3" s="18"/>
      <c r="C3" s="18"/>
      <c r="D3" s="18"/>
      <c r="E3" s="181" t="s">
        <v>1</v>
      </c>
      <c r="F3" s="181"/>
      <c r="G3" s="181"/>
      <c r="H3" s="37"/>
      <c r="I3" s="181" t="s">
        <v>1</v>
      </c>
      <c r="J3" s="181"/>
      <c r="K3" s="181"/>
      <c r="M3" s="21"/>
    </row>
    <row r="4" spans="1:13" s="5" customFormat="1" ht="21" customHeight="1">
      <c r="A4" s="17"/>
      <c r="B4" s="18"/>
      <c r="C4" s="18"/>
      <c r="D4" s="18"/>
      <c r="E4" s="21" t="s">
        <v>139</v>
      </c>
      <c r="F4" s="21"/>
      <c r="G4" s="21" t="s">
        <v>75</v>
      </c>
      <c r="I4" s="21" t="s">
        <v>139</v>
      </c>
      <c r="J4" s="21"/>
      <c r="K4" s="21" t="s">
        <v>75</v>
      </c>
      <c r="M4" s="21"/>
    </row>
    <row r="5" spans="1:13" s="5" customFormat="1" ht="21" customHeight="1">
      <c r="A5" s="17"/>
      <c r="B5" s="37" t="s">
        <v>138</v>
      </c>
      <c r="C5" s="18"/>
      <c r="D5" s="18"/>
      <c r="E5" s="18"/>
      <c r="F5" s="18"/>
      <c r="G5" s="18"/>
      <c r="H5" s="18"/>
      <c r="I5" s="19"/>
      <c r="J5" s="19"/>
      <c r="K5" s="20"/>
      <c r="M5" s="21"/>
    </row>
    <row r="6" spans="1:13" s="5" customFormat="1" ht="21" customHeight="1">
      <c r="A6" s="17"/>
      <c r="B6" s="5" t="s">
        <v>526</v>
      </c>
      <c r="C6" s="18"/>
      <c r="D6" s="18"/>
      <c r="E6" s="12">
        <v>101010000</v>
      </c>
      <c r="F6" s="21"/>
      <c r="G6" s="11">
        <v>100000000</v>
      </c>
      <c r="I6" s="137">
        <v>0</v>
      </c>
      <c r="J6" s="21"/>
      <c r="K6" s="137">
        <v>0</v>
      </c>
      <c r="M6" s="21"/>
    </row>
    <row r="7" spans="1:13" s="5" customFormat="1" ht="21" customHeight="1">
      <c r="A7" s="17"/>
      <c r="B7" s="5" t="s">
        <v>527</v>
      </c>
      <c r="C7" s="18"/>
      <c r="D7" s="18"/>
      <c r="E7" s="12">
        <v>257075000</v>
      </c>
      <c r="F7" s="21"/>
      <c r="G7" s="11">
        <v>250000000</v>
      </c>
      <c r="I7" s="137">
        <v>0</v>
      </c>
      <c r="J7" s="21"/>
      <c r="K7" s="137">
        <v>0</v>
      </c>
      <c r="M7" s="21"/>
    </row>
    <row r="8" spans="1:13" s="5" customFormat="1" ht="21" customHeight="1">
      <c r="A8" s="17"/>
      <c r="C8" s="18"/>
      <c r="D8" s="18"/>
      <c r="E8" s="47">
        <f>SUM('หมายเหตุ(1)'!C50:C101)+E6+E7</f>
        <v>1614577000</v>
      </c>
      <c r="F8" s="21"/>
      <c r="G8" s="175">
        <f>SUM('หมายเหตุ(1)'!E50:E101)+G6+G7</f>
        <v>1600000000</v>
      </c>
      <c r="I8" s="47">
        <f>SUM('หมายเหตุ(1)'!G50:G101)+I6+I7</f>
        <v>968510500</v>
      </c>
      <c r="J8" s="21"/>
      <c r="K8" s="47">
        <f>SUM('หมายเหตุ(1)'!I50:I101)+K6+K7</f>
        <v>960000000</v>
      </c>
      <c r="M8" s="21"/>
    </row>
    <row r="9" spans="1:13" s="5" customFormat="1" ht="21" customHeight="1">
      <c r="A9" s="17"/>
      <c r="B9" s="5" t="s">
        <v>450</v>
      </c>
      <c r="C9" s="18"/>
      <c r="D9" s="18"/>
      <c r="E9" s="21"/>
      <c r="F9" s="21"/>
      <c r="G9" s="11">
        <f>SUM(E8-G8)</f>
        <v>14577000</v>
      </c>
      <c r="I9" s="21"/>
      <c r="J9" s="21"/>
      <c r="K9" s="11">
        <f>SUM(I8-K8)</f>
        <v>8510500</v>
      </c>
      <c r="M9" s="21"/>
    </row>
    <row r="10" spans="1:13" s="5" customFormat="1" ht="21" customHeight="1">
      <c r="A10" s="17"/>
      <c r="B10" s="67" t="s">
        <v>83</v>
      </c>
      <c r="C10" s="18"/>
      <c r="D10" s="18"/>
      <c r="E10" s="21"/>
      <c r="F10" s="21"/>
      <c r="G10" s="174">
        <f>SUM(G8:G9)</f>
        <v>1614577000</v>
      </c>
      <c r="I10" s="21"/>
      <c r="J10" s="21"/>
      <c r="K10" s="50">
        <f>SUM(K8:K9)</f>
        <v>968510500</v>
      </c>
      <c r="M10" s="21"/>
    </row>
    <row r="11" spans="1:13" s="5" customFormat="1" ht="21" customHeight="1">
      <c r="A11" s="17"/>
      <c r="B11" s="18"/>
      <c r="C11" s="18"/>
      <c r="D11" s="18"/>
      <c r="E11" s="18"/>
      <c r="F11" s="18"/>
      <c r="G11" s="18"/>
      <c r="H11" s="18"/>
      <c r="I11" s="19"/>
      <c r="J11" s="19"/>
      <c r="K11" s="20"/>
      <c r="M11" s="21"/>
    </row>
    <row r="12" spans="1:13" s="5" customFormat="1" ht="21" customHeight="1">
      <c r="A12" s="17"/>
      <c r="B12" s="18" t="s">
        <v>443</v>
      </c>
      <c r="C12" s="18"/>
      <c r="D12" s="18"/>
      <c r="E12" s="18"/>
      <c r="F12" s="18"/>
      <c r="G12" s="18"/>
      <c r="H12" s="18"/>
      <c r="I12" s="19"/>
      <c r="J12" s="19"/>
      <c r="K12" s="20"/>
      <c r="M12" s="21"/>
    </row>
    <row r="13" spans="1:13" s="5" customFormat="1" ht="21.75" customHeight="1">
      <c r="A13" s="17"/>
      <c r="B13" s="22" t="s">
        <v>300</v>
      </c>
      <c r="C13" s="185" t="s">
        <v>102</v>
      </c>
      <c r="D13" s="185"/>
      <c r="E13" s="23" t="s">
        <v>336</v>
      </c>
      <c r="F13" s="24"/>
      <c r="G13" s="23" t="s">
        <v>334</v>
      </c>
      <c r="H13" s="24"/>
      <c r="I13" s="23" t="s">
        <v>335</v>
      </c>
      <c r="J13" s="24"/>
      <c r="K13" s="25" t="s">
        <v>163</v>
      </c>
      <c r="M13" s="21"/>
    </row>
    <row r="14" spans="1:13" s="5" customFormat="1" ht="21" customHeight="1">
      <c r="A14" s="17"/>
      <c r="B14" s="5" t="s">
        <v>417</v>
      </c>
      <c r="C14" s="26">
        <v>0.0505</v>
      </c>
      <c r="D14" s="18"/>
      <c r="E14" s="19" t="s">
        <v>164</v>
      </c>
      <c r="F14" s="19"/>
      <c r="G14" s="19" t="s">
        <v>164</v>
      </c>
      <c r="H14" s="19"/>
      <c r="I14" s="19" t="s">
        <v>322</v>
      </c>
      <c r="J14" s="19"/>
      <c r="K14" s="10">
        <v>20000000</v>
      </c>
      <c r="M14" s="21"/>
    </row>
    <row r="15" spans="1:13" s="5" customFormat="1" ht="21" customHeight="1">
      <c r="A15" s="17"/>
      <c r="C15" s="26">
        <v>0.04</v>
      </c>
      <c r="D15" s="18"/>
      <c r="E15" s="19" t="s">
        <v>212</v>
      </c>
      <c r="F15" s="19"/>
      <c r="G15" s="19" t="s">
        <v>337</v>
      </c>
      <c r="H15" s="19"/>
      <c r="I15" s="19" t="s">
        <v>323</v>
      </c>
      <c r="J15" s="19"/>
      <c r="K15" s="27">
        <v>10000000</v>
      </c>
      <c r="M15" s="21"/>
    </row>
    <row r="16" spans="1:13" s="5" customFormat="1" ht="21" customHeight="1">
      <c r="A16" s="17"/>
      <c r="C16" s="26">
        <v>0.044</v>
      </c>
      <c r="D16" s="18"/>
      <c r="E16" s="19" t="s">
        <v>233</v>
      </c>
      <c r="F16" s="19"/>
      <c r="G16" s="19" t="s">
        <v>338</v>
      </c>
      <c r="H16" s="19"/>
      <c r="I16" s="19" t="s">
        <v>324</v>
      </c>
      <c r="J16" s="19"/>
      <c r="K16" s="27">
        <v>40000000</v>
      </c>
      <c r="M16" s="21"/>
    </row>
    <row r="17" spans="1:13" s="5" customFormat="1" ht="21" customHeight="1">
      <c r="A17" s="17"/>
      <c r="C17" s="26">
        <v>0.0464</v>
      </c>
      <c r="D17" s="18"/>
      <c r="E17" s="19" t="s">
        <v>314</v>
      </c>
      <c r="F17" s="19"/>
      <c r="G17" s="19" t="s">
        <v>339</v>
      </c>
      <c r="H17" s="19"/>
      <c r="I17" s="19" t="s">
        <v>325</v>
      </c>
      <c r="J17" s="19"/>
      <c r="K17" s="27">
        <v>50000000</v>
      </c>
      <c r="M17" s="21"/>
    </row>
    <row r="18" spans="1:13" s="5" customFormat="1" ht="21" customHeight="1">
      <c r="A18" s="17"/>
      <c r="B18" s="5" t="s">
        <v>301</v>
      </c>
      <c r="C18" s="26">
        <v>0.0428</v>
      </c>
      <c r="D18" s="18"/>
      <c r="E18" s="19" t="s">
        <v>178</v>
      </c>
      <c r="F18" s="19"/>
      <c r="G18" s="19" t="s">
        <v>340</v>
      </c>
      <c r="H18" s="19"/>
      <c r="I18" s="19" t="s">
        <v>326</v>
      </c>
      <c r="J18" s="19"/>
      <c r="K18" s="27">
        <v>10000000</v>
      </c>
      <c r="M18" s="21"/>
    </row>
    <row r="19" spans="1:13" s="5" customFormat="1" ht="21" customHeight="1">
      <c r="A19" s="17"/>
      <c r="C19" s="26">
        <v>0.0466</v>
      </c>
      <c r="D19" s="18"/>
      <c r="E19" s="19" t="s">
        <v>213</v>
      </c>
      <c r="F19" s="19"/>
      <c r="G19" s="19" t="s">
        <v>341</v>
      </c>
      <c r="H19" s="19"/>
      <c r="I19" s="19" t="s">
        <v>322</v>
      </c>
      <c r="J19" s="19"/>
      <c r="K19" s="27">
        <v>20000000</v>
      </c>
      <c r="M19" s="21"/>
    </row>
    <row r="20" spans="1:13" s="5" customFormat="1" ht="21" customHeight="1">
      <c r="A20" s="17"/>
      <c r="B20" s="5" t="s">
        <v>302</v>
      </c>
      <c r="C20" s="28">
        <v>0.0418</v>
      </c>
      <c r="D20" s="18"/>
      <c r="E20" s="19" t="s">
        <v>236</v>
      </c>
      <c r="F20" s="19"/>
      <c r="G20" s="19" t="s">
        <v>342</v>
      </c>
      <c r="H20" s="19"/>
      <c r="I20" s="19" t="s">
        <v>322</v>
      </c>
      <c r="J20" s="19"/>
      <c r="K20" s="27">
        <v>20000000</v>
      </c>
      <c r="M20" s="21"/>
    </row>
    <row r="21" spans="1:13" s="5" customFormat="1" ht="21" customHeight="1">
      <c r="A21" s="17"/>
      <c r="C21" s="26">
        <v>0.037</v>
      </c>
      <c r="D21" s="18"/>
      <c r="E21" s="19" t="s">
        <v>278</v>
      </c>
      <c r="F21" s="19"/>
      <c r="G21" s="19" t="s">
        <v>343</v>
      </c>
      <c r="H21" s="19"/>
      <c r="I21" s="19" t="s">
        <v>327</v>
      </c>
      <c r="J21" s="19"/>
      <c r="K21" s="27">
        <v>25000000</v>
      </c>
      <c r="M21" s="21"/>
    </row>
    <row r="22" spans="1:13" s="5" customFormat="1" ht="21" customHeight="1">
      <c r="A22" s="17"/>
      <c r="C22" s="26">
        <v>0.05</v>
      </c>
      <c r="D22" s="18"/>
      <c r="E22" s="19" t="s">
        <v>391</v>
      </c>
      <c r="F22" s="19"/>
      <c r="G22" s="19" t="s">
        <v>392</v>
      </c>
      <c r="H22" s="19"/>
      <c r="I22" s="19" t="s">
        <v>325</v>
      </c>
      <c r="J22" s="19"/>
      <c r="K22" s="27">
        <v>50000000</v>
      </c>
      <c r="M22" s="21"/>
    </row>
    <row r="23" spans="1:13" s="5" customFormat="1" ht="21" customHeight="1">
      <c r="A23" s="17"/>
      <c r="B23" s="5" t="s">
        <v>303</v>
      </c>
      <c r="C23" s="26">
        <v>0.0439</v>
      </c>
      <c r="D23" s="18"/>
      <c r="E23" s="19" t="s">
        <v>190</v>
      </c>
      <c r="F23" s="19"/>
      <c r="G23" s="19" t="s">
        <v>344</v>
      </c>
      <c r="H23" s="19"/>
      <c r="I23" s="19" t="s">
        <v>322</v>
      </c>
      <c r="J23" s="19"/>
      <c r="K23" s="27">
        <v>20000000</v>
      </c>
      <c r="M23" s="21"/>
    </row>
    <row r="24" spans="1:13" s="5" customFormat="1" ht="21" customHeight="1">
      <c r="A24" s="17"/>
      <c r="C24" s="26">
        <v>0.0411</v>
      </c>
      <c r="D24" s="18"/>
      <c r="E24" s="19" t="s">
        <v>200</v>
      </c>
      <c r="F24" s="19"/>
      <c r="G24" s="19" t="s">
        <v>345</v>
      </c>
      <c r="H24" s="19"/>
      <c r="I24" s="19" t="s">
        <v>328</v>
      </c>
      <c r="J24" s="19"/>
      <c r="K24" s="27">
        <v>5000000</v>
      </c>
      <c r="M24" s="21"/>
    </row>
    <row r="25" spans="1:13" s="5" customFormat="1" ht="21" customHeight="1">
      <c r="A25" s="17"/>
      <c r="C25" s="26">
        <v>0.0412</v>
      </c>
      <c r="D25" s="18"/>
      <c r="E25" s="19" t="s">
        <v>214</v>
      </c>
      <c r="F25" s="19"/>
      <c r="G25" s="19" t="s">
        <v>346</v>
      </c>
      <c r="H25" s="19"/>
      <c r="I25" s="19" t="s">
        <v>329</v>
      </c>
      <c r="J25" s="19"/>
      <c r="K25" s="27">
        <v>20000000</v>
      </c>
      <c r="M25" s="21"/>
    </row>
    <row r="26" spans="1:13" s="5" customFormat="1" ht="21" customHeight="1">
      <c r="A26" s="17"/>
      <c r="C26" s="26">
        <v>0.0342</v>
      </c>
      <c r="D26" s="18"/>
      <c r="E26" s="19" t="s">
        <v>249</v>
      </c>
      <c r="F26" s="19"/>
      <c r="G26" s="19" t="s">
        <v>347</v>
      </c>
      <c r="H26" s="19"/>
      <c r="I26" s="19" t="s">
        <v>322</v>
      </c>
      <c r="J26" s="19"/>
      <c r="K26" s="27">
        <v>20000000</v>
      </c>
      <c r="M26" s="21"/>
    </row>
    <row r="27" spans="1:13" s="5" customFormat="1" ht="21" customHeight="1">
      <c r="A27" s="17"/>
      <c r="C27" s="26">
        <v>0.036</v>
      </c>
      <c r="D27" s="18"/>
      <c r="E27" s="19" t="s">
        <v>276</v>
      </c>
      <c r="F27" s="19"/>
      <c r="G27" s="19" t="s">
        <v>348</v>
      </c>
      <c r="H27" s="19"/>
      <c r="I27" s="19" t="s">
        <v>326</v>
      </c>
      <c r="J27" s="19"/>
      <c r="K27" s="27">
        <v>10000000</v>
      </c>
      <c r="M27" s="21"/>
    </row>
    <row r="28" spans="1:13" s="5" customFormat="1" ht="21" customHeight="1">
      <c r="A28" s="17"/>
      <c r="C28" s="26">
        <v>0.0365</v>
      </c>
      <c r="D28" s="18"/>
      <c r="E28" s="19" t="s">
        <v>349</v>
      </c>
      <c r="F28" s="19"/>
      <c r="G28" s="19" t="s">
        <v>350</v>
      </c>
      <c r="H28" s="19"/>
      <c r="I28" s="19" t="s">
        <v>324</v>
      </c>
      <c r="J28" s="19"/>
      <c r="K28" s="27">
        <v>40000000</v>
      </c>
      <c r="M28" s="21"/>
    </row>
    <row r="29" spans="1:13" s="5" customFormat="1" ht="21" customHeight="1">
      <c r="A29" s="17"/>
      <c r="B29" s="5" t="s">
        <v>304</v>
      </c>
      <c r="C29" s="26">
        <v>0.035</v>
      </c>
      <c r="D29" s="18"/>
      <c r="E29" s="19" t="s">
        <v>250</v>
      </c>
      <c r="F29" s="19"/>
      <c r="G29" s="19" t="s">
        <v>346</v>
      </c>
      <c r="H29" s="19"/>
      <c r="I29" s="19" t="s">
        <v>322</v>
      </c>
      <c r="J29" s="19"/>
      <c r="K29" s="27">
        <v>20000000</v>
      </c>
      <c r="M29" s="21"/>
    </row>
    <row r="30" spans="1:13" s="5" customFormat="1" ht="21" customHeight="1">
      <c r="A30" s="17"/>
      <c r="B30" s="5" t="s">
        <v>305</v>
      </c>
      <c r="C30" s="26">
        <v>0.0416</v>
      </c>
      <c r="D30" s="18"/>
      <c r="E30" s="19" t="s">
        <v>216</v>
      </c>
      <c r="F30" s="19"/>
      <c r="G30" s="19" t="s">
        <v>351</v>
      </c>
      <c r="H30" s="19"/>
      <c r="I30" s="19" t="s">
        <v>322</v>
      </c>
      <c r="J30" s="19"/>
      <c r="K30" s="27">
        <v>20000000</v>
      </c>
      <c r="M30" s="21"/>
    </row>
    <row r="31" spans="1:13" s="5" customFormat="1" ht="21" customHeight="1">
      <c r="A31" s="17"/>
      <c r="C31" s="26">
        <v>0.04</v>
      </c>
      <c r="D31" s="18"/>
      <c r="E31" s="19" t="s">
        <v>234</v>
      </c>
      <c r="F31" s="19"/>
      <c r="G31" s="19" t="s">
        <v>352</v>
      </c>
      <c r="H31" s="19"/>
      <c r="I31" s="19" t="s">
        <v>322</v>
      </c>
      <c r="J31" s="19"/>
      <c r="K31" s="27">
        <v>20000000</v>
      </c>
      <c r="M31" s="21"/>
    </row>
    <row r="32" spans="1:13" s="5" customFormat="1" ht="21" customHeight="1">
      <c r="A32" s="17"/>
      <c r="C32" s="26">
        <v>0.0438</v>
      </c>
      <c r="D32" s="18"/>
      <c r="E32" s="19" t="s">
        <v>393</v>
      </c>
      <c r="F32" s="19"/>
      <c r="G32" s="19" t="s">
        <v>394</v>
      </c>
      <c r="H32" s="19"/>
      <c r="I32" s="19" t="s">
        <v>327</v>
      </c>
      <c r="J32" s="19"/>
      <c r="K32" s="27">
        <v>25000000</v>
      </c>
      <c r="M32" s="21"/>
    </row>
    <row r="33" spans="1:13" s="5" customFormat="1" ht="21" customHeight="1">
      <c r="A33" s="17"/>
      <c r="B33" s="5" t="s">
        <v>306</v>
      </c>
      <c r="C33" s="26">
        <v>0.0443</v>
      </c>
      <c r="D33" s="29"/>
      <c r="E33" s="19" t="s">
        <v>235</v>
      </c>
      <c r="F33" s="19"/>
      <c r="G33" s="19" t="s">
        <v>353</v>
      </c>
      <c r="H33" s="19"/>
      <c r="I33" s="19" t="s">
        <v>322</v>
      </c>
      <c r="J33" s="19"/>
      <c r="K33" s="27">
        <v>20000000</v>
      </c>
      <c r="M33" s="21"/>
    </row>
    <row r="34" spans="1:13" s="5" customFormat="1" ht="21" customHeight="1">
      <c r="A34" s="17"/>
      <c r="C34" s="26">
        <v>0.036</v>
      </c>
      <c r="D34" s="29"/>
      <c r="E34" s="19" t="s">
        <v>277</v>
      </c>
      <c r="F34" s="19"/>
      <c r="G34" s="19" t="s">
        <v>354</v>
      </c>
      <c r="H34" s="19"/>
      <c r="I34" s="19" t="s">
        <v>328</v>
      </c>
      <c r="J34" s="19"/>
      <c r="K34" s="27">
        <v>5000000</v>
      </c>
      <c r="M34" s="21"/>
    </row>
    <row r="35" spans="1:13" s="5" customFormat="1" ht="21" customHeight="1">
      <c r="A35" s="17"/>
      <c r="C35" s="26">
        <v>0.044</v>
      </c>
      <c r="D35" s="29"/>
      <c r="E35" s="19" t="s">
        <v>504</v>
      </c>
      <c r="F35" s="19"/>
      <c r="G35" s="19" t="s">
        <v>547</v>
      </c>
      <c r="H35" s="19"/>
      <c r="I35" s="19" t="s">
        <v>324</v>
      </c>
      <c r="J35" s="19"/>
      <c r="K35" s="27">
        <v>40000000</v>
      </c>
      <c r="M35" s="21"/>
    </row>
    <row r="36" spans="1:13" s="5" customFormat="1" ht="21.75" customHeight="1">
      <c r="A36" s="17"/>
      <c r="B36" s="18"/>
      <c r="C36" s="18"/>
      <c r="D36" s="18"/>
      <c r="E36" s="18"/>
      <c r="F36" s="18"/>
      <c r="G36" s="18"/>
      <c r="H36" s="18"/>
      <c r="I36" s="19"/>
      <c r="J36" s="19"/>
      <c r="K36" s="20" t="s">
        <v>420</v>
      </c>
      <c r="M36" s="21"/>
    </row>
    <row r="37" spans="1:13" s="5" customFormat="1" ht="21" customHeight="1">
      <c r="A37" s="17"/>
      <c r="B37" s="18" t="s">
        <v>443</v>
      </c>
      <c r="C37" s="30"/>
      <c r="D37" s="18"/>
      <c r="E37" s="19"/>
      <c r="F37" s="19"/>
      <c r="G37" s="19"/>
      <c r="H37" s="19"/>
      <c r="I37" s="19"/>
      <c r="J37" s="19"/>
      <c r="K37" s="27"/>
      <c r="M37" s="21"/>
    </row>
    <row r="38" spans="1:13" s="5" customFormat="1" ht="21" customHeight="1">
      <c r="A38" s="17"/>
      <c r="B38" s="5" t="s">
        <v>307</v>
      </c>
      <c r="C38" s="30">
        <v>0.0341</v>
      </c>
      <c r="D38" s="18"/>
      <c r="E38" s="19" t="s">
        <v>254</v>
      </c>
      <c r="F38" s="19"/>
      <c r="G38" s="19" t="s">
        <v>355</v>
      </c>
      <c r="H38" s="19"/>
      <c r="I38" s="19" t="s">
        <v>330</v>
      </c>
      <c r="J38" s="19"/>
      <c r="K38" s="27">
        <v>5000000</v>
      </c>
      <c r="M38" s="21"/>
    </row>
    <row r="39" spans="1:13" s="5" customFormat="1" ht="21" customHeight="1">
      <c r="A39" s="17"/>
      <c r="C39" s="30">
        <v>0.0377</v>
      </c>
      <c r="D39" s="18"/>
      <c r="E39" s="19" t="s">
        <v>279</v>
      </c>
      <c r="F39" s="19"/>
      <c r="G39" s="19" t="s">
        <v>356</v>
      </c>
      <c r="H39" s="19"/>
      <c r="I39" s="19" t="s">
        <v>322</v>
      </c>
      <c r="J39" s="19"/>
      <c r="K39" s="27">
        <v>20000000</v>
      </c>
      <c r="M39" s="21"/>
    </row>
    <row r="40" spans="1:13" s="5" customFormat="1" ht="21" customHeight="1">
      <c r="A40" s="17"/>
      <c r="B40" s="5" t="s">
        <v>308</v>
      </c>
      <c r="C40" s="31">
        <v>0.042</v>
      </c>
      <c r="D40" s="18"/>
      <c r="E40" s="19" t="s">
        <v>255</v>
      </c>
      <c r="F40" s="19"/>
      <c r="G40" s="19" t="s">
        <v>357</v>
      </c>
      <c r="H40" s="19"/>
      <c r="I40" s="19" t="s">
        <v>331</v>
      </c>
      <c r="J40" s="19"/>
      <c r="K40" s="27">
        <v>30000000</v>
      </c>
      <c r="M40" s="21"/>
    </row>
    <row r="41" spans="1:13" s="5" customFormat="1" ht="21" customHeight="1">
      <c r="A41" s="17"/>
      <c r="C41" s="31">
        <v>0.0475</v>
      </c>
      <c r="D41" s="18"/>
      <c r="E41" s="19" t="s">
        <v>523</v>
      </c>
      <c r="F41" s="19"/>
      <c r="G41" s="19" t="s">
        <v>524</v>
      </c>
      <c r="H41" s="19"/>
      <c r="I41" s="19" t="s">
        <v>325</v>
      </c>
      <c r="J41" s="19"/>
      <c r="K41" s="27">
        <v>50000000</v>
      </c>
      <c r="M41" s="21"/>
    </row>
    <row r="42" spans="1:13" s="5" customFormat="1" ht="21" customHeight="1">
      <c r="A42" s="17"/>
      <c r="B42" s="5" t="s">
        <v>309</v>
      </c>
      <c r="C42" s="31">
        <v>0.041</v>
      </c>
      <c r="D42" s="18"/>
      <c r="E42" s="19" t="s">
        <v>280</v>
      </c>
      <c r="F42" s="19"/>
      <c r="G42" s="19" t="s">
        <v>358</v>
      </c>
      <c r="H42" s="19"/>
      <c r="I42" s="19" t="s">
        <v>332</v>
      </c>
      <c r="J42" s="19"/>
      <c r="K42" s="27">
        <v>15000000</v>
      </c>
      <c r="M42" s="21"/>
    </row>
    <row r="43" spans="1:13" s="5" customFormat="1" ht="21" customHeight="1">
      <c r="A43" s="17"/>
      <c r="C43" s="31">
        <v>0.0486</v>
      </c>
      <c r="D43" s="18"/>
      <c r="E43" s="19" t="s">
        <v>359</v>
      </c>
      <c r="F43" s="19"/>
      <c r="G43" s="19" t="s">
        <v>360</v>
      </c>
      <c r="H43" s="19"/>
      <c r="I43" s="19" t="s">
        <v>332</v>
      </c>
      <c r="J43" s="19"/>
      <c r="K43" s="27">
        <v>15000000</v>
      </c>
      <c r="M43" s="21"/>
    </row>
    <row r="44" spans="1:13" s="5" customFormat="1" ht="21" customHeight="1">
      <c r="A44" s="17"/>
      <c r="B44" s="5" t="s">
        <v>310</v>
      </c>
      <c r="C44" s="31">
        <v>0.038</v>
      </c>
      <c r="D44" s="18"/>
      <c r="E44" s="19" t="s">
        <v>281</v>
      </c>
      <c r="F44" s="19"/>
      <c r="G44" s="19" t="s">
        <v>361</v>
      </c>
      <c r="H44" s="19"/>
      <c r="I44" s="19" t="s">
        <v>333</v>
      </c>
      <c r="J44" s="19"/>
      <c r="K44" s="27">
        <v>35000000</v>
      </c>
      <c r="M44" s="21"/>
    </row>
    <row r="45" spans="1:13" s="5" customFormat="1" ht="21" customHeight="1">
      <c r="A45" s="17"/>
      <c r="B45" s="22"/>
      <c r="C45" s="31">
        <v>0.0412</v>
      </c>
      <c r="D45" s="18"/>
      <c r="E45" s="19" t="s">
        <v>362</v>
      </c>
      <c r="F45" s="19"/>
      <c r="G45" s="19" t="s">
        <v>363</v>
      </c>
      <c r="H45" s="19"/>
      <c r="I45" s="19" t="s">
        <v>364</v>
      </c>
      <c r="J45" s="19"/>
      <c r="K45" s="27">
        <v>90000000</v>
      </c>
      <c r="M45" s="21"/>
    </row>
    <row r="46" spans="1:13" s="5" customFormat="1" ht="21" customHeight="1">
      <c r="A46" s="17"/>
      <c r="B46" s="22"/>
      <c r="C46" s="31">
        <v>0.042</v>
      </c>
      <c r="D46" s="18"/>
      <c r="E46" s="19" t="s">
        <v>365</v>
      </c>
      <c r="F46" s="19"/>
      <c r="G46" s="19" t="s">
        <v>366</v>
      </c>
      <c r="H46" s="19"/>
      <c r="I46" s="19" t="s">
        <v>331</v>
      </c>
      <c r="J46" s="19"/>
      <c r="K46" s="27">
        <v>30000000</v>
      </c>
      <c r="M46" s="21"/>
    </row>
    <row r="47" spans="1:13" s="5" customFormat="1" ht="21" customHeight="1">
      <c r="A47" s="17"/>
      <c r="B47" s="22"/>
      <c r="C47" s="31">
        <v>0.0446</v>
      </c>
      <c r="D47" s="18"/>
      <c r="E47" s="19" t="s">
        <v>505</v>
      </c>
      <c r="F47" s="19"/>
      <c r="G47" s="19" t="s">
        <v>506</v>
      </c>
      <c r="H47" s="19"/>
      <c r="I47" s="19" t="s">
        <v>507</v>
      </c>
      <c r="J47" s="19"/>
      <c r="K47" s="27">
        <v>120000000</v>
      </c>
      <c r="M47" s="21"/>
    </row>
    <row r="48" spans="1:13" s="5" customFormat="1" ht="21" customHeight="1">
      <c r="A48" s="17"/>
      <c r="B48" s="5" t="s">
        <v>311</v>
      </c>
      <c r="C48" s="31">
        <v>0.0361</v>
      </c>
      <c r="D48" s="18"/>
      <c r="E48" s="19" t="s">
        <v>282</v>
      </c>
      <c r="F48" s="19"/>
      <c r="G48" s="19" t="s">
        <v>367</v>
      </c>
      <c r="H48" s="19"/>
      <c r="I48" s="19" t="s">
        <v>332</v>
      </c>
      <c r="J48" s="19"/>
      <c r="K48" s="27">
        <v>15000000</v>
      </c>
      <c r="M48" s="21"/>
    </row>
    <row r="49" spans="1:13" s="5" customFormat="1" ht="21" customHeight="1">
      <c r="A49" s="17"/>
      <c r="B49" s="5" t="s">
        <v>312</v>
      </c>
      <c r="C49" s="31">
        <v>0.0358</v>
      </c>
      <c r="D49" s="18"/>
      <c r="E49" s="19" t="s">
        <v>283</v>
      </c>
      <c r="F49" s="19"/>
      <c r="G49" s="19" t="s">
        <v>368</v>
      </c>
      <c r="H49" s="19"/>
      <c r="I49" s="19" t="s">
        <v>322</v>
      </c>
      <c r="J49" s="19"/>
      <c r="K49" s="27">
        <v>20000000</v>
      </c>
      <c r="M49" s="21"/>
    </row>
    <row r="50" spans="1:13" s="5" customFormat="1" ht="21" customHeight="1">
      <c r="A50" s="17"/>
      <c r="B50" s="176" t="s">
        <v>313</v>
      </c>
      <c r="C50" s="31">
        <v>0.0366</v>
      </c>
      <c r="D50" s="18"/>
      <c r="E50" s="19" t="s">
        <v>284</v>
      </c>
      <c r="F50" s="19"/>
      <c r="G50" s="19" t="s">
        <v>369</v>
      </c>
      <c r="H50" s="19"/>
      <c r="I50" s="19" t="s">
        <v>332</v>
      </c>
      <c r="J50" s="19"/>
      <c r="K50" s="27">
        <v>15000000</v>
      </c>
      <c r="M50" s="21"/>
    </row>
    <row r="51" spans="1:13" s="5" customFormat="1" ht="21" customHeight="1">
      <c r="A51" s="17"/>
      <c r="B51" s="177" t="s">
        <v>370</v>
      </c>
      <c r="C51" s="31">
        <v>0.037</v>
      </c>
      <c r="D51" s="18"/>
      <c r="E51" s="19" t="s">
        <v>371</v>
      </c>
      <c r="F51" s="19"/>
      <c r="G51" s="19" t="s">
        <v>372</v>
      </c>
      <c r="H51" s="19"/>
      <c r="I51" s="19" t="s">
        <v>332</v>
      </c>
      <c r="J51" s="19"/>
      <c r="K51" s="27">
        <v>15000000</v>
      </c>
      <c r="M51" s="21"/>
    </row>
    <row r="52" spans="1:13" s="5" customFormat="1" ht="21" customHeight="1">
      <c r="A52" s="17"/>
      <c r="B52" s="22"/>
      <c r="C52" s="31">
        <v>0.0392</v>
      </c>
      <c r="D52" s="18"/>
      <c r="E52" s="19" t="s">
        <v>508</v>
      </c>
      <c r="F52" s="19"/>
      <c r="G52" s="19" t="s">
        <v>509</v>
      </c>
      <c r="H52" s="19"/>
      <c r="I52" s="19" t="s">
        <v>325</v>
      </c>
      <c r="J52" s="19"/>
      <c r="K52" s="27">
        <v>50000000</v>
      </c>
      <c r="M52" s="21"/>
    </row>
    <row r="53" spans="1:13" s="5" customFormat="1" ht="21" customHeight="1">
      <c r="A53" s="17"/>
      <c r="B53" s="22"/>
      <c r="C53" s="31">
        <v>0.0432</v>
      </c>
      <c r="D53" s="18"/>
      <c r="E53" s="19" t="s">
        <v>510</v>
      </c>
      <c r="F53" s="19"/>
      <c r="G53" s="19" t="s">
        <v>511</v>
      </c>
      <c r="H53" s="19"/>
      <c r="I53" s="19" t="s">
        <v>322</v>
      </c>
      <c r="J53" s="19"/>
      <c r="K53" s="27">
        <v>20000000</v>
      </c>
      <c r="M53" s="21"/>
    </row>
    <row r="54" spans="1:13" s="5" customFormat="1" ht="21" customHeight="1">
      <c r="A54" s="17"/>
      <c r="B54" s="176" t="s">
        <v>373</v>
      </c>
      <c r="C54" s="31">
        <v>0.0417</v>
      </c>
      <c r="D54" s="18"/>
      <c r="E54" s="19" t="s">
        <v>374</v>
      </c>
      <c r="F54" s="19"/>
      <c r="G54" s="19" t="s">
        <v>375</v>
      </c>
      <c r="H54" s="19"/>
      <c r="I54" s="19" t="s">
        <v>322</v>
      </c>
      <c r="J54" s="19"/>
      <c r="K54" s="27">
        <v>20000000</v>
      </c>
      <c r="M54" s="21"/>
    </row>
    <row r="55" spans="1:13" s="5" customFormat="1" ht="21" customHeight="1">
      <c r="A55" s="17"/>
      <c r="B55" s="5" t="s">
        <v>376</v>
      </c>
      <c r="C55" s="31">
        <v>0.0305</v>
      </c>
      <c r="D55" s="18"/>
      <c r="E55" s="19" t="s">
        <v>377</v>
      </c>
      <c r="F55" s="19"/>
      <c r="G55" s="19" t="s">
        <v>378</v>
      </c>
      <c r="H55" s="19"/>
      <c r="I55" s="19" t="s">
        <v>325</v>
      </c>
      <c r="J55" s="19"/>
      <c r="K55" s="27">
        <v>50000000</v>
      </c>
      <c r="M55" s="21"/>
    </row>
    <row r="56" spans="1:13" s="5" customFormat="1" ht="21" customHeight="1">
      <c r="A56" s="17"/>
      <c r="B56" s="5" t="s">
        <v>379</v>
      </c>
      <c r="C56" s="31">
        <v>0.0347</v>
      </c>
      <c r="D56" s="18"/>
      <c r="E56" s="19" t="s">
        <v>380</v>
      </c>
      <c r="F56" s="19"/>
      <c r="G56" s="19" t="s">
        <v>381</v>
      </c>
      <c r="H56" s="19"/>
      <c r="I56" s="19" t="s">
        <v>327</v>
      </c>
      <c r="J56" s="19"/>
      <c r="K56" s="27">
        <v>25000000</v>
      </c>
      <c r="M56" s="21"/>
    </row>
    <row r="57" spans="1:13" s="5" customFormat="1" ht="21" customHeight="1">
      <c r="A57" s="17"/>
      <c r="B57" s="176" t="s">
        <v>382</v>
      </c>
      <c r="C57" s="31">
        <v>0.044</v>
      </c>
      <c r="D57" s="18"/>
      <c r="E57" s="19" t="s">
        <v>383</v>
      </c>
      <c r="F57" s="19"/>
      <c r="G57" s="19" t="s">
        <v>384</v>
      </c>
      <c r="H57" s="19"/>
      <c r="I57" s="19" t="s">
        <v>331</v>
      </c>
      <c r="J57" s="19"/>
      <c r="K57" s="27">
        <v>30000000</v>
      </c>
      <c r="M57" s="21"/>
    </row>
    <row r="58" spans="1:13" s="5" customFormat="1" ht="21" customHeight="1">
      <c r="A58" s="17"/>
      <c r="B58" s="5" t="s">
        <v>385</v>
      </c>
      <c r="C58" s="31">
        <v>0.0414</v>
      </c>
      <c r="D58" s="18"/>
      <c r="E58" s="19" t="s">
        <v>386</v>
      </c>
      <c r="F58" s="19"/>
      <c r="G58" s="19" t="s">
        <v>387</v>
      </c>
      <c r="H58" s="19"/>
      <c r="I58" s="19" t="s">
        <v>322</v>
      </c>
      <c r="J58" s="19"/>
      <c r="K58" s="27">
        <v>20000000</v>
      </c>
      <c r="M58" s="21"/>
    </row>
    <row r="59" spans="1:13" s="5" customFormat="1" ht="21" customHeight="1">
      <c r="A59" s="17"/>
      <c r="B59" s="5" t="s">
        <v>388</v>
      </c>
      <c r="C59" s="31">
        <v>0.0509</v>
      </c>
      <c r="D59" s="18"/>
      <c r="E59" s="19" t="s">
        <v>389</v>
      </c>
      <c r="F59" s="19"/>
      <c r="G59" s="19" t="s">
        <v>390</v>
      </c>
      <c r="H59" s="19"/>
      <c r="I59" s="19" t="s">
        <v>324</v>
      </c>
      <c r="J59" s="19"/>
      <c r="K59" s="27">
        <v>40000000</v>
      </c>
      <c r="M59" s="21"/>
    </row>
    <row r="60" spans="1:13" s="5" customFormat="1" ht="21" customHeight="1">
      <c r="A60" s="17"/>
      <c r="B60" s="5" t="s">
        <v>512</v>
      </c>
      <c r="C60" s="31">
        <v>0.038</v>
      </c>
      <c r="D60" s="18"/>
      <c r="E60" s="19" t="s">
        <v>513</v>
      </c>
      <c r="F60" s="19"/>
      <c r="G60" s="19" t="s">
        <v>514</v>
      </c>
      <c r="H60" s="19"/>
      <c r="I60" s="19" t="s">
        <v>326</v>
      </c>
      <c r="J60" s="19"/>
      <c r="K60" s="27">
        <v>10000000</v>
      </c>
      <c r="M60" s="21"/>
    </row>
    <row r="61" spans="1:13" s="5" customFormat="1" ht="21" customHeight="1">
      <c r="A61" s="17"/>
      <c r="B61" s="5" t="s">
        <v>515</v>
      </c>
      <c r="C61" s="31">
        <v>0.041</v>
      </c>
      <c r="D61" s="18"/>
      <c r="E61" s="19" t="s">
        <v>516</v>
      </c>
      <c r="F61" s="19"/>
      <c r="G61" s="19" t="s">
        <v>517</v>
      </c>
      <c r="H61" s="19"/>
      <c r="I61" s="19" t="s">
        <v>518</v>
      </c>
      <c r="J61" s="19"/>
      <c r="K61" s="27">
        <v>100000000</v>
      </c>
      <c r="M61" s="21"/>
    </row>
    <row r="62" spans="1:13" s="5" customFormat="1" ht="21" customHeight="1">
      <c r="A62" s="17"/>
      <c r="B62" s="5" t="s">
        <v>519</v>
      </c>
      <c r="C62" s="31">
        <v>0.0465</v>
      </c>
      <c r="D62" s="18"/>
      <c r="E62" s="19" t="s">
        <v>520</v>
      </c>
      <c r="F62" s="19"/>
      <c r="G62" s="19" t="s">
        <v>521</v>
      </c>
      <c r="H62" s="19"/>
      <c r="I62" s="19" t="s">
        <v>522</v>
      </c>
      <c r="J62" s="19"/>
      <c r="K62" s="27">
        <v>250000000</v>
      </c>
      <c r="M62" s="21"/>
    </row>
    <row r="63" spans="1:14" s="5" customFormat="1" ht="24.75" customHeight="1" thickBot="1">
      <c r="A63" s="17"/>
      <c r="B63" s="18"/>
      <c r="C63" s="18"/>
      <c r="D63" s="18"/>
      <c r="E63" s="18"/>
      <c r="F63" s="18"/>
      <c r="G63" s="18"/>
      <c r="H63" s="18"/>
      <c r="I63" s="32" t="s">
        <v>137</v>
      </c>
      <c r="J63" s="32"/>
      <c r="K63" s="33">
        <f>SUM(K14:K62)</f>
        <v>1600000000</v>
      </c>
      <c r="L63" s="34"/>
      <c r="M63" s="34"/>
      <c r="N63" s="2"/>
    </row>
    <row r="64" spans="1:14" s="5" customFormat="1" ht="5.25" customHeight="1" thickTop="1">
      <c r="A64" s="17"/>
      <c r="B64" s="18"/>
      <c r="C64" s="18"/>
      <c r="D64" s="18"/>
      <c r="E64" s="18"/>
      <c r="F64" s="18"/>
      <c r="G64" s="18"/>
      <c r="H64" s="18"/>
      <c r="I64" s="19"/>
      <c r="J64" s="19"/>
      <c r="K64" s="35"/>
      <c r="L64" s="34"/>
      <c r="M64" s="34"/>
      <c r="N64" s="2"/>
    </row>
    <row r="65" spans="1:14" s="5" customFormat="1" ht="23.25" customHeight="1">
      <c r="A65" s="17"/>
      <c r="B65" s="18"/>
      <c r="C65" s="18"/>
      <c r="D65" s="18"/>
      <c r="E65" s="18"/>
      <c r="F65" s="18"/>
      <c r="G65" s="18"/>
      <c r="H65" s="18"/>
      <c r="I65" s="19"/>
      <c r="J65" s="19"/>
      <c r="K65" s="35"/>
      <c r="L65" s="34"/>
      <c r="M65" s="34"/>
      <c r="N65" s="2"/>
    </row>
    <row r="66" spans="1:14" s="5" customFormat="1" ht="23.25" customHeight="1">
      <c r="A66" s="17"/>
      <c r="B66" s="18"/>
      <c r="C66" s="18"/>
      <c r="D66" s="18"/>
      <c r="E66" s="18"/>
      <c r="F66" s="18"/>
      <c r="G66" s="18"/>
      <c r="H66" s="18"/>
      <c r="I66" s="19"/>
      <c r="J66" s="19"/>
      <c r="K66" s="35"/>
      <c r="L66" s="34"/>
      <c r="M66" s="34"/>
      <c r="N66" s="2"/>
    </row>
    <row r="67" spans="1:14" s="5" customFormat="1" ht="23.25" customHeight="1">
      <c r="A67" s="17"/>
      <c r="B67" s="18"/>
      <c r="C67" s="18"/>
      <c r="D67" s="18"/>
      <c r="E67" s="18"/>
      <c r="F67" s="18"/>
      <c r="G67" s="18"/>
      <c r="H67" s="18"/>
      <c r="I67" s="19"/>
      <c r="J67" s="19"/>
      <c r="K67" s="35"/>
      <c r="L67" s="34"/>
      <c r="M67" s="34"/>
      <c r="N67" s="2"/>
    </row>
    <row r="68" spans="1:14" s="5" customFormat="1" ht="23.25" customHeight="1">
      <c r="A68" s="17"/>
      <c r="B68" s="18"/>
      <c r="C68" s="18"/>
      <c r="D68" s="18"/>
      <c r="E68" s="18"/>
      <c r="F68" s="18"/>
      <c r="G68" s="18"/>
      <c r="H68" s="18"/>
      <c r="I68" s="19"/>
      <c r="J68" s="19"/>
      <c r="K68" s="35"/>
      <c r="L68" s="34"/>
      <c r="M68" s="34"/>
      <c r="N68" s="2"/>
    </row>
    <row r="69" spans="1:14" s="5" customFormat="1" ht="23.25" customHeight="1">
      <c r="A69" s="17"/>
      <c r="B69" s="18"/>
      <c r="C69" s="18"/>
      <c r="D69" s="18"/>
      <c r="E69" s="18"/>
      <c r="F69" s="18"/>
      <c r="G69" s="18"/>
      <c r="H69" s="18"/>
      <c r="I69" s="19"/>
      <c r="J69" s="19"/>
      <c r="K69" s="35"/>
      <c r="L69" s="34"/>
      <c r="M69" s="34"/>
      <c r="N69" s="2"/>
    </row>
    <row r="70" spans="1:14" s="5" customFormat="1" ht="23.25" customHeight="1">
      <c r="A70" s="17"/>
      <c r="B70" s="18"/>
      <c r="C70" s="18"/>
      <c r="D70" s="18"/>
      <c r="E70" s="18"/>
      <c r="F70" s="18"/>
      <c r="G70" s="18"/>
      <c r="H70" s="18"/>
      <c r="I70" s="19"/>
      <c r="J70" s="19"/>
      <c r="K70" s="35"/>
      <c r="L70" s="34"/>
      <c r="M70" s="34"/>
      <c r="N70" s="2"/>
    </row>
    <row r="71" spans="1:14" s="5" customFormat="1" ht="23.25" customHeight="1">
      <c r="A71" s="17"/>
      <c r="B71" s="18"/>
      <c r="C71" s="18"/>
      <c r="D71" s="18"/>
      <c r="E71" s="18"/>
      <c r="F71" s="18"/>
      <c r="G71" s="18"/>
      <c r="H71" s="18"/>
      <c r="I71" s="19"/>
      <c r="J71" s="19"/>
      <c r="K71" s="20" t="s">
        <v>421</v>
      </c>
      <c r="L71" s="34"/>
      <c r="M71" s="34"/>
      <c r="N71" s="2"/>
    </row>
    <row r="72" spans="1:14" s="5" customFormat="1" ht="21" customHeight="1">
      <c r="A72" s="17"/>
      <c r="B72" s="18"/>
      <c r="C72" s="18"/>
      <c r="D72" s="18"/>
      <c r="E72" s="184" t="s">
        <v>503</v>
      </c>
      <c r="F72" s="184"/>
      <c r="G72" s="184"/>
      <c r="H72" s="37"/>
      <c r="I72" s="184" t="s">
        <v>299</v>
      </c>
      <c r="J72" s="184"/>
      <c r="K72" s="184"/>
      <c r="L72" s="34"/>
      <c r="M72" s="34"/>
      <c r="N72" s="2"/>
    </row>
    <row r="73" spans="1:14" s="5" customFormat="1" ht="21" customHeight="1">
      <c r="A73" s="17"/>
      <c r="B73" s="18"/>
      <c r="C73" s="18"/>
      <c r="D73" s="18"/>
      <c r="E73" s="181" t="s">
        <v>1</v>
      </c>
      <c r="F73" s="181"/>
      <c r="G73" s="181"/>
      <c r="H73" s="37"/>
      <c r="I73" s="181" t="s">
        <v>1</v>
      </c>
      <c r="J73" s="181"/>
      <c r="K73" s="181"/>
      <c r="L73" s="34"/>
      <c r="M73" s="34"/>
      <c r="N73" s="2"/>
    </row>
    <row r="74" spans="1:14" s="5" customFormat="1" ht="21" customHeight="1">
      <c r="A74" s="17"/>
      <c r="B74" s="18"/>
      <c r="C74" s="18"/>
      <c r="D74" s="18"/>
      <c r="E74" s="38" t="s">
        <v>265</v>
      </c>
      <c r="F74" s="21"/>
      <c r="G74" s="38" t="s">
        <v>75</v>
      </c>
      <c r="I74" s="38" t="s">
        <v>265</v>
      </c>
      <c r="J74" s="21"/>
      <c r="K74" s="38" t="s">
        <v>75</v>
      </c>
      <c r="L74" s="34"/>
      <c r="M74" s="34"/>
      <c r="N74" s="2"/>
    </row>
    <row r="75" spans="1:13" ht="21" customHeight="1">
      <c r="A75" s="39"/>
      <c r="B75" s="40" t="s">
        <v>444</v>
      </c>
      <c r="C75" s="41"/>
      <c r="D75" s="41"/>
      <c r="E75" s="21"/>
      <c r="F75" s="21"/>
      <c r="G75" s="21"/>
      <c r="H75" s="5"/>
      <c r="I75" s="21"/>
      <c r="J75" s="21"/>
      <c r="K75" s="21"/>
      <c r="L75" s="41"/>
      <c r="M75" s="41"/>
    </row>
    <row r="76" spans="1:13" ht="21" customHeight="1">
      <c r="A76" s="39"/>
      <c r="B76" s="37" t="s">
        <v>138</v>
      </c>
      <c r="C76" s="41"/>
      <c r="D76" s="41"/>
      <c r="E76" s="21"/>
      <c r="F76" s="21"/>
      <c r="G76" s="21"/>
      <c r="H76" s="5"/>
      <c r="I76" s="21"/>
      <c r="J76" s="21"/>
      <c r="K76" s="21"/>
      <c r="L76" s="41"/>
      <c r="M76" s="41"/>
    </row>
    <row r="77" spans="1:13" ht="21" customHeight="1">
      <c r="A77" s="39"/>
      <c r="B77" s="42" t="s">
        <v>268</v>
      </c>
      <c r="C77" s="41"/>
      <c r="D77" s="41"/>
      <c r="E77" s="43">
        <v>491373.68</v>
      </c>
      <c r="F77" s="44"/>
      <c r="G77" s="45">
        <v>41842651.3</v>
      </c>
      <c r="H77" s="5"/>
      <c r="I77" s="43">
        <v>368530.26</v>
      </c>
      <c r="J77" s="44"/>
      <c r="K77" s="45">
        <v>41842651.3</v>
      </c>
      <c r="L77" s="41"/>
      <c r="M77" s="41"/>
    </row>
    <row r="78" spans="1:13" ht="21" customHeight="1">
      <c r="A78" s="39"/>
      <c r="B78" s="42" t="s">
        <v>269</v>
      </c>
      <c r="C78" s="41"/>
      <c r="D78" s="41"/>
      <c r="E78" s="43">
        <v>526116.52</v>
      </c>
      <c r="F78" s="44"/>
      <c r="G78" s="45">
        <v>31183762.2</v>
      </c>
      <c r="H78" s="5"/>
      <c r="I78" s="43">
        <v>394587.39</v>
      </c>
      <c r="J78" s="44"/>
      <c r="K78" s="45">
        <v>31183762.2</v>
      </c>
      <c r="L78" s="41"/>
      <c r="M78" s="41"/>
    </row>
    <row r="79" spans="1:13" ht="21" customHeight="1">
      <c r="A79" s="39"/>
      <c r="B79" s="5"/>
      <c r="C79" s="41"/>
      <c r="D79" s="41"/>
      <c r="E79" s="46">
        <f>SUM(E77:E78)</f>
        <v>1017490.2</v>
      </c>
      <c r="F79" s="21"/>
      <c r="G79" s="47">
        <f>SUM(G77:G78)</f>
        <v>73026413.5</v>
      </c>
      <c r="H79" s="5"/>
      <c r="I79" s="46">
        <f>SUM(I77:I78)</f>
        <v>763117.65</v>
      </c>
      <c r="J79" s="21"/>
      <c r="K79" s="47">
        <f>SUM(K77:K78)</f>
        <v>73026413.5</v>
      </c>
      <c r="L79" s="41"/>
      <c r="M79" s="41"/>
    </row>
    <row r="80" spans="1:13" ht="21" customHeight="1">
      <c r="A80" s="39"/>
      <c r="B80" s="5" t="s">
        <v>445</v>
      </c>
      <c r="C80" s="41"/>
      <c r="D80" s="41"/>
      <c r="E80" s="21"/>
      <c r="F80" s="21"/>
      <c r="G80" s="48">
        <v>10500000</v>
      </c>
      <c r="H80" s="5"/>
      <c r="I80" s="21"/>
      <c r="J80" s="21"/>
      <c r="K80" s="48">
        <v>7000000</v>
      </c>
      <c r="L80" s="41"/>
      <c r="M80" s="41"/>
    </row>
    <row r="81" spans="1:13" ht="21" customHeight="1">
      <c r="A81" s="39"/>
      <c r="B81" s="49" t="s">
        <v>140</v>
      </c>
      <c r="C81" s="41"/>
      <c r="D81" s="41"/>
      <c r="E81" s="21"/>
      <c r="F81" s="21"/>
      <c r="G81" s="50">
        <f>SUM(G79-E79-G80)</f>
        <v>61508923.3</v>
      </c>
      <c r="H81" s="5"/>
      <c r="I81" s="21"/>
      <c r="J81" s="21"/>
      <c r="K81" s="50">
        <f>SUM(K79-I79-K80)</f>
        <v>65263295.849999994</v>
      </c>
      <c r="L81" s="41"/>
      <c r="M81" s="41"/>
    </row>
    <row r="82" spans="1:13" ht="21" customHeight="1">
      <c r="A82" s="3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1" s="5" customFormat="1" ht="22.5" customHeight="1">
      <c r="A83" s="17"/>
      <c r="B83" s="51" t="s">
        <v>270</v>
      </c>
      <c r="C83" s="52"/>
      <c r="D83" s="29"/>
      <c r="E83" s="29"/>
      <c r="F83" s="29"/>
      <c r="G83" s="53"/>
      <c r="H83" s="53"/>
      <c r="I83" s="35"/>
      <c r="J83" s="34"/>
      <c r="K83" s="34"/>
    </row>
    <row r="84" spans="1:11" s="5" customFormat="1" ht="22.5" customHeight="1">
      <c r="A84" s="17"/>
      <c r="B84" s="52" t="s">
        <v>238</v>
      </c>
      <c r="C84" s="52"/>
      <c r="D84" s="29"/>
      <c r="E84" s="29"/>
      <c r="F84" s="29"/>
      <c r="G84" s="53"/>
      <c r="H84" s="53"/>
      <c r="I84" s="19"/>
      <c r="J84" s="34"/>
      <c r="K84" s="34"/>
    </row>
    <row r="85" spans="1:11" s="5" customFormat="1" ht="21" customHeight="1">
      <c r="A85" s="17"/>
      <c r="B85" s="52" t="s">
        <v>199</v>
      </c>
      <c r="C85" s="52"/>
      <c r="D85" s="29"/>
      <c r="E85" s="29"/>
      <c r="F85" s="29"/>
      <c r="G85" s="53"/>
      <c r="H85" s="53"/>
      <c r="I85" s="19"/>
      <c r="J85" s="34"/>
      <c r="K85" s="34"/>
    </row>
    <row r="86" spans="1:11" s="5" customFormat="1" ht="21" customHeight="1">
      <c r="A86" s="17"/>
      <c r="B86" s="52" t="s">
        <v>446</v>
      </c>
      <c r="C86" s="54"/>
      <c r="D86" s="52"/>
      <c r="E86" s="54" t="s">
        <v>102</v>
      </c>
      <c r="F86" s="52"/>
      <c r="G86" s="55" t="s">
        <v>161</v>
      </c>
      <c r="H86" s="56"/>
      <c r="I86" s="55" t="s">
        <v>162</v>
      </c>
      <c r="J86" s="56"/>
      <c r="K86" s="25" t="s">
        <v>163</v>
      </c>
    </row>
    <row r="87" spans="1:11" s="5" customFormat="1" ht="21" customHeight="1">
      <c r="A87" s="17"/>
      <c r="B87" s="52" t="s">
        <v>251</v>
      </c>
      <c r="C87" s="31"/>
      <c r="D87" s="52"/>
      <c r="E87" s="31">
        <v>0.0404</v>
      </c>
      <c r="F87" s="52"/>
      <c r="G87" s="57" t="s">
        <v>237</v>
      </c>
      <c r="H87" s="57"/>
      <c r="I87" s="57" t="s">
        <v>230</v>
      </c>
      <c r="J87" s="57"/>
      <c r="K87" s="10">
        <v>41842651.3</v>
      </c>
    </row>
    <row r="88" spans="1:11" s="5" customFormat="1" ht="21" customHeight="1">
      <c r="A88" s="17"/>
      <c r="B88" s="52"/>
      <c r="C88" s="52"/>
      <c r="D88" s="52"/>
      <c r="E88" s="52"/>
      <c r="F88" s="52"/>
      <c r="G88" s="52"/>
      <c r="H88" s="52"/>
      <c r="I88" s="57"/>
      <c r="J88" s="57"/>
      <c r="K88" s="58">
        <f>SUM(K83:K87)</f>
        <v>41842651.3</v>
      </c>
    </row>
    <row r="89" spans="1:11" s="5" customFormat="1" ht="4.5" customHeight="1">
      <c r="A89" s="17"/>
      <c r="B89" s="29"/>
      <c r="C89" s="29"/>
      <c r="D89" s="29"/>
      <c r="E89" s="29"/>
      <c r="F89" s="29"/>
      <c r="G89" s="53"/>
      <c r="H89" s="53"/>
      <c r="I89" s="35"/>
      <c r="J89" s="34"/>
      <c r="K89" s="34"/>
    </row>
    <row r="90" spans="1:11" s="5" customFormat="1" ht="21" customHeight="1">
      <c r="A90" s="17"/>
      <c r="B90" s="52" t="s">
        <v>253</v>
      </c>
      <c r="C90" s="52"/>
      <c r="D90" s="29"/>
      <c r="E90" s="29"/>
      <c r="F90" s="29"/>
      <c r="G90" s="53"/>
      <c r="H90" s="53"/>
      <c r="I90" s="19"/>
      <c r="J90" s="34"/>
      <c r="K90" s="34"/>
    </row>
    <row r="91" spans="1:11" s="5" customFormat="1" ht="21" customHeight="1">
      <c r="A91" s="17"/>
      <c r="B91" s="52" t="s">
        <v>215</v>
      </c>
      <c r="C91" s="52"/>
      <c r="D91" s="29"/>
      <c r="E91" s="29"/>
      <c r="F91" s="29"/>
      <c r="G91" s="53"/>
      <c r="H91" s="53"/>
      <c r="I91" s="19"/>
      <c r="J91" s="34"/>
      <c r="K91" s="34"/>
    </row>
    <row r="92" spans="1:11" s="5" customFormat="1" ht="21" customHeight="1">
      <c r="A92" s="17"/>
      <c r="B92" s="52" t="s">
        <v>446</v>
      </c>
      <c r="C92" s="54"/>
      <c r="D92" s="52"/>
      <c r="E92" s="54" t="s">
        <v>102</v>
      </c>
      <c r="F92" s="52"/>
      <c r="G92" s="55" t="s">
        <v>161</v>
      </c>
      <c r="H92" s="56"/>
      <c r="I92" s="55" t="s">
        <v>162</v>
      </c>
      <c r="J92" s="56"/>
      <c r="K92" s="25" t="s">
        <v>163</v>
      </c>
    </row>
    <row r="93" spans="1:11" s="5" customFormat="1" ht="21" customHeight="1">
      <c r="A93" s="17"/>
      <c r="B93" s="52" t="s">
        <v>247</v>
      </c>
      <c r="C93" s="31"/>
      <c r="D93" s="52"/>
      <c r="E93" s="31">
        <v>0.0376</v>
      </c>
      <c r="F93" s="52"/>
      <c r="G93" s="57" t="s">
        <v>252</v>
      </c>
      <c r="H93" s="57"/>
      <c r="I93" s="57" t="s">
        <v>248</v>
      </c>
      <c r="J93" s="57"/>
      <c r="K93" s="10">
        <v>31183762.2</v>
      </c>
    </row>
    <row r="94" spans="1:11" s="5" customFormat="1" ht="21" customHeight="1">
      <c r="A94" s="17"/>
      <c r="B94" s="52"/>
      <c r="C94" s="52"/>
      <c r="D94" s="52"/>
      <c r="E94" s="52"/>
      <c r="F94" s="52"/>
      <c r="G94" s="52"/>
      <c r="H94" s="52"/>
      <c r="I94" s="57"/>
      <c r="J94" s="57"/>
      <c r="K94" s="58">
        <f>SUM(K93)</f>
        <v>31183762.2</v>
      </c>
    </row>
    <row r="95" spans="1:11" s="5" customFormat="1" ht="21" customHeight="1">
      <c r="A95" s="17"/>
      <c r="B95" s="52"/>
      <c r="C95" s="52"/>
      <c r="D95" s="52"/>
      <c r="E95" s="52"/>
      <c r="F95" s="52"/>
      <c r="G95" s="52"/>
      <c r="H95" s="52"/>
      <c r="I95" s="57" t="s">
        <v>83</v>
      </c>
      <c r="J95" s="57"/>
      <c r="K95" s="58">
        <f>SUM(K88+K94)</f>
        <v>73026413.5</v>
      </c>
    </row>
    <row r="96" spans="1:13" ht="24" customHeight="1">
      <c r="A96" s="39"/>
      <c r="B96" s="18" t="s">
        <v>416</v>
      </c>
      <c r="C96" s="59"/>
      <c r="D96" s="59"/>
      <c r="E96" s="60"/>
      <c r="F96" s="61"/>
      <c r="G96" s="59"/>
      <c r="H96" s="59"/>
      <c r="I96" s="62"/>
      <c r="J96" s="41"/>
      <c r="K96" s="41"/>
      <c r="L96" s="41"/>
      <c r="M96" s="41"/>
    </row>
    <row r="97" spans="1:13" ht="21" customHeight="1">
      <c r="A97" s="39"/>
      <c r="B97" s="18" t="s">
        <v>415</v>
      </c>
      <c r="C97" s="59"/>
      <c r="D97" s="59"/>
      <c r="E97" s="60"/>
      <c r="F97" s="61"/>
      <c r="G97" s="59"/>
      <c r="H97" s="59"/>
      <c r="I97" s="62"/>
      <c r="J97" s="41"/>
      <c r="K97" s="41"/>
      <c r="L97" s="41"/>
      <c r="M97" s="41"/>
    </row>
    <row r="98" spans="1:13" ht="21" customHeight="1">
      <c r="A98" s="39"/>
      <c r="B98" s="18" t="s">
        <v>413</v>
      </c>
      <c r="C98" s="59"/>
      <c r="D98" s="59"/>
      <c r="E98" s="60"/>
      <c r="F98" s="61"/>
      <c r="G98" s="59"/>
      <c r="H98" s="59"/>
      <c r="I98" s="62"/>
      <c r="J98" s="41"/>
      <c r="K98" s="41"/>
      <c r="L98" s="41"/>
      <c r="M98" s="41"/>
    </row>
    <row r="99" spans="1:13" ht="21" customHeight="1">
      <c r="A99" s="39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>
      <c r="A100" s="39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>
      <c r="A101" s="39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>
      <c r="A102" s="39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>
      <c r="A103" s="39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>
      <c r="A104" s="39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>
      <c r="A105" s="39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>
      <c r="A106" s="39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>
      <c r="A107" s="39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>
      <c r="A108" s="39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>
      <c r="A109" s="39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>
      <c r="A110" s="39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>
      <c r="A111" s="39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>
      <c r="A112" s="39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>
      <c r="A113" s="39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>
      <c r="A114" s="39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>
      <c r="A115" s="39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>
      <c r="A116" s="39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>
      <c r="A117" s="39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>
      <c r="A118" s="39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>
      <c r="A119" s="39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>
      <c r="A120" s="39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>
      <c r="A121" s="39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>
      <c r="A122" s="39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>
      <c r="A123" s="39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>
      <c r="A124" s="39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>
      <c r="A125" s="39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>
      <c r="A126" s="39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>
      <c r="A127" s="39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>
      <c r="A128" s="39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>
      <c r="A129" s="39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>
      <c r="A130" s="39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>
      <c r="A131" s="39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>
      <c r="A132" s="39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>
      <c r="A133" s="39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>
      <c r="A134" s="39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>
      <c r="A135" s="39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>
      <c r="A136" s="39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>
      <c r="A137" s="39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>
      <c r="A138" s="39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>
      <c r="A139" s="39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>
      <c r="A140" s="39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>
      <c r="A141" s="39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>
      <c r="A142" s="39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>
      <c r="A143" s="39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>
      <c r="A144" s="39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>
      <c r="A145" s="39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>
      <c r="A146" s="39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>
      <c r="A147" s="39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>
      <c r="A148" s="39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>
      <c r="A149" s="39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>
      <c r="A150" s="39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>
      <c r="A151" s="39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>
      <c r="A152" s="39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>
      <c r="A153" s="39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>
      <c r="A154" s="39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>
      <c r="A155" s="39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>
      <c r="A156" s="39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>
      <c r="A157" s="39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>
      <c r="A158" s="39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>
      <c r="A159" s="39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>
      <c r="A160" s="39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>
      <c r="A161" s="39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>
      <c r="A162" s="39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>
      <c r="A163" s="39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>
      <c r="A164" s="39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>
      <c r="A165" s="39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>
      <c r="A166" s="39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>
      <c r="A167" s="39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>
      <c r="A168" s="39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>
      <c r="A169" s="39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>
      <c r="A170" s="39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>
      <c r="A171" s="39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>
      <c r="A172" s="39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>
      <c r="A173" s="39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>
      <c r="A174" s="39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>
      <c r="A175" s="39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>
      <c r="A176" s="39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>
      <c r="A177" s="39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>
      <c r="A178" s="39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>
      <c r="A179" s="39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>
      <c r="A180" s="39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>
      <c r="A181" s="39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>
      <c r="A182" s="39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>
      <c r="A183" s="39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>
      <c r="A184" s="39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>
      <c r="A185" s="39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>
      <c r="A186" s="39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>
      <c r="A187" s="39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>
      <c r="A188" s="39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>
      <c r="A189" s="39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>
      <c r="A190" s="39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>
      <c r="A191" s="39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>
      <c r="A192" s="39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>
      <c r="A193" s="39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>
      <c r="A194" s="39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>
      <c r="A195" s="39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>
      <c r="A196" s="39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>
      <c r="A197" s="39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>
      <c r="A198" s="39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>
      <c r="A199" s="39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>
      <c r="A200" s="39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>
      <c r="A201" s="39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>
      <c r="A202" s="39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>
      <c r="A203" s="39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>
      <c r="A204" s="39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>
      <c r="A205" s="39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>
      <c r="A206" s="39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>
      <c r="A207" s="39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>
      <c r="A208" s="39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>
      <c r="A209" s="39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>
      <c r="A210" s="39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>
      <c r="A211" s="39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>
      <c r="A212" s="39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>
      <c r="A213" s="39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>
      <c r="A214" s="39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>
      <c r="A215" s="39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>
      <c r="A216" s="39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>
      <c r="A217" s="39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>
      <c r="A218" s="39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>
      <c r="A219" s="39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>
      <c r="A220" s="39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>
      <c r="A221" s="39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>
      <c r="A222" s="39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>
      <c r="A223" s="39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>
      <c r="A224" s="39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>
      <c r="A225" s="39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>
      <c r="A226" s="39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>
      <c r="A227" s="39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>
      <c r="A228" s="39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>
      <c r="A229" s="39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>
      <c r="A230" s="39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>
      <c r="A231" s="39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>
      <c r="A232" s="39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>
      <c r="A233" s="39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>
      <c r="A234" s="39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>
      <c r="A235" s="39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>
      <c r="A236" s="39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>
      <c r="A237" s="39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>
      <c r="A238" s="39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>
      <c r="A239" s="39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>
      <c r="A240" s="39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>
      <c r="A241" s="39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>
      <c r="A242" s="39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>
      <c r="A243" s="39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>
      <c r="A244" s="39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>
      <c r="A245" s="39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>
      <c r="A246" s="39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>
      <c r="A247" s="39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>
      <c r="A248" s="39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>
      <c r="A249" s="39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>
      <c r="A250" s="39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>
      <c r="A251" s="39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>
      <c r="A252" s="39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>
      <c r="A253" s="39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>
      <c r="A254" s="39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>
      <c r="A255" s="39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>
      <c r="A256" s="39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>
      <c r="A257" s="39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>
      <c r="A258" s="39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>
      <c r="A259" s="39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>
      <c r="A260" s="39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>
      <c r="A261" s="39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>
      <c r="A262" s="39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>
      <c r="A263" s="39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>
      <c r="A264" s="39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>
      <c r="A265" s="39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>
      <c r="A266" s="39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>
      <c r="A267" s="39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>
      <c r="A268" s="39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>
      <c r="A269" s="39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>
      <c r="A270" s="39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>
      <c r="A271" s="39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>
      <c r="A272" s="39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>
      <c r="A273" s="39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>
      <c r="A274" s="39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>
      <c r="A275" s="39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>
      <c r="A276" s="39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>
      <c r="A277" s="39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>
      <c r="A278" s="39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>
      <c r="A279" s="39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>
      <c r="A280" s="39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>
      <c r="A281" s="39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>
      <c r="A282" s="39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>
      <c r="A283" s="39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>
      <c r="A284" s="39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>
      <c r="A285" s="39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>
      <c r="A286" s="39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>
      <c r="A287" s="39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>
      <c r="A288" s="39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>
      <c r="A289" s="39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>
      <c r="A290" s="39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>
      <c r="A291" s="39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>
      <c r="A292" s="39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>
      <c r="A293" s="39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>
      <c r="A294" s="39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>
      <c r="A295" s="39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>
      <c r="A296" s="39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>
      <c r="A297" s="39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>
      <c r="A298" s="39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>
      <c r="A299" s="39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>
      <c r="A300" s="39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>
      <c r="A301" s="39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>
      <c r="A302" s="39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>
      <c r="A303" s="39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>
      <c r="A304" s="39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>
      <c r="A305" s="39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>
      <c r="A306" s="39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>
      <c r="A307" s="39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>
      <c r="A308" s="39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>
      <c r="A309" s="39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>
      <c r="A310" s="39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>
      <c r="A311" s="39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>
      <c r="A312" s="39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>
      <c r="A313" s="39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>
      <c r="A314" s="39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>
      <c r="A315" s="39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>
      <c r="A316" s="39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>
      <c r="A317" s="39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>
      <c r="A318" s="39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>
      <c r="A319" s="39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>
      <c r="A320" s="39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>
      <c r="A321" s="39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>
      <c r="A322" s="39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>
      <c r="A323" s="39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>
      <c r="A324" s="39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>
      <c r="A325" s="39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>
      <c r="A326" s="39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>
      <c r="A327" s="39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>
      <c r="A328" s="39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>
      <c r="A329" s="39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>
      <c r="A330" s="39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>
      <c r="A331" s="39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>
      <c r="A332" s="39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>
      <c r="A333" s="39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>
      <c r="A334" s="39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>
      <c r="A335" s="39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>
      <c r="A336" s="39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>
      <c r="A337" s="39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>
      <c r="A338" s="39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>
      <c r="A339" s="39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>
      <c r="A340" s="39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>
      <c r="A341" s="39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>
      <c r="A342" s="39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>
      <c r="A343" s="39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>
      <c r="A344" s="39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>
      <c r="A345" s="39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>
      <c r="A346" s="39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>
      <c r="A347" s="39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>
      <c r="A348" s="39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>
      <c r="A349" s="39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>
      <c r="A350" s="39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>
      <c r="A351" s="39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>
      <c r="A352" s="39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>
      <c r="A353" s="39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>
      <c r="A354" s="39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>
      <c r="A355" s="39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>
      <c r="A356" s="39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>
      <c r="A357" s="39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>
      <c r="A358" s="39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>
      <c r="A359" s="39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>
      <c r="A360" s="39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>
      <c r="A361" s="39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>
      <c r="A362" s="39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>
      <c r="A363" s="39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>
      <c r="A364" s="39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>
      <c r="A365" s="39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>
      <c r="A366" s="39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>
      <c r="A367" s="39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>
      <c r="A368" s="39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>
      <c r="A369" s="39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>
      <c r="A370" s="39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>
      <c r="A371" s="39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>
      <c r="A372" s="39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>
      <c r="A373" s="39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>
      <c r="A374" s="39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>
      <c r="A375" s="39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>
      <c r="A376" s="39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>
      <c r="A377" s="39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>
      <c r="A378" s="39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>
      <c r="A379" s="39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>
      <c r="A380" s="39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>
      <c r="A381" s="39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>
      <c r="A382" s="39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>
      <c r="A383" s="39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>
      <c r="A384" s="39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>
      <c r="A385" s="39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>
      <c r="A386" s="39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>
      <c r="A387" s="39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>
      <c r="A388" s="39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>
      <c r="A389" s="39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>
      <c r="A390" s="39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>
      <c r="A391" s="39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>
      <c r="A392" s="39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>
      <c r="A393" s="39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>
      <c r="A394" s="39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</sheetData>
  <sheetProtection/>
  <mergeCells count="9">
    <mergeCell ref="E2:G2"/>
    <mergeCell ref="I2:K2"/>
    <mergeCell ref="E3:G3"/>
    <mergeCell ref="I3:K3"/>
    <mergeCell ref="C13:D13"/>
    <mergeCell ref="E73:G73"/>
    <mergeCell ref="I73:K73"/>
    <mergeCell ref="E72:G72"/>
    <mergeCell ref="I72:K72"/>
  </mergeCells>
  <printOptions/>
  <pageMargins left="0.5905511811023623" right="0.11811023622047245" top="0.5905511811023623" bottom="0.3937007874015748" header="0.31496062992125984" footer="0.31496062992125984"/>
  <pageSetup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Vivatm</dc:creator>
  <cp:keywords/>
  <dc:description/>
  <cp:lastModifiedBy>PC</cp:lastModifiedBy>
  <cp:lastPrinted>2024-03-08T13:00:14Z</cp:lastPrinted>
  <dcterms:created xsi:type="dcterms:W3CDTF">2005-11-30T02:52:59Z</dcterms:created>
  <dcterms:modified xsi:type="dcterms:W3CDTF">2024-03-08T16:54:40Z</dcterms:modified>
  <cp:category/>
  <cp:version/>
  <cp:contentType/>
  <cp:contentStatus/>
</cp:coreProperties>
</file>